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612\OneDrive - Regione Autonoma Friuli Venezia Giulia\Documenti\Sindacati\RSU\2025 elezioni rsu\"/>
    </mc:Choice>
  </mc:AlternateContent>
  <bookViews>
    <workbookView xWindow="0" yWindow="0" windowWidth="19200" windowHeight="7050" activeTab="1"/>
  </bookViews>
  <sheets>
    <sheet name="verbale finale" sheetId="8" r:id="rId1"/>
    <sheet name="verbale di sezione" sheetId="7" r:id="rId2"/>
  </sheets>
  <definedNames>
    <definedName name="_xlnm.Print_Area" localSheetId="1">'verbale di sezione'!$A$1:$T$33</definedName>
    <definedName name="_xlnm.Print_Area" localSheetId="0">'verbale finale'!$A$1:$AM$41</definedName>
  </definedNames>
  <calcPr calcId="162913"/>
</workbook>
</file>

<file path=xl/calcChain.xml><?xml version="1.0" encoding="utf-8"?>
<calcChain xmlns="http://schemas.openxmlformats.org/spreadsheetml/2006/main">
  <c r="E15" i="7" l="1"/>
  <c r="D15" i="7"/>
  <c r="V10" i="8" l="1"/>
  <c r="V11" i="8" s="1"/>
  <c r="V12" i="8" s="1"/>
  <c r="V13" i="8" s="1"/>
  <c r="V14" i="8" s="1"/>
  <c r="V15" i="8" s="1"/>
  <c r="V16" i="8" s="1"/>
  <c r="V17" i="8" s="1"/>
  <c r="V18" i="8" s="1"/>
  <c r="V19" i="8" s="1"/>
  <c r="V20" i="8" s="1"/>
  <c r="V21" i="8" s="1"/>
  <c r="Q30" i="8"/>
  <c r="O30" i="8"/>
  <c r="M30" i="8"/>
  <c r="K30" i="8"/>
  <c r="I30" i="8"/>
  <c r="G30" i="8"/>
  <c r="E30" i="8"/>
  <c r="C30" i="8"/>
  <c r="Q29" i="8"/>
  <c r="O29" i="8"/>
  <c r="M29" i="8"/>
  <c r="K29" i="8"/>
  <c r="I29" i="8"/>
  <c r="G29" i="8"/>
  <c r="E29" i="8"/>
  <c r="C29" i="8"/>
  <c r="Q28" i="8"/>
  <c r="W38" i="8" s="1"/>
  <c r="O28" i="8"/>
  <c r="W37" i="8" s="1"/>
  <c r="M28" i="8"/>
  <c r="W36" i="8" s="1"/>
  <c r="K28" i="8"/>
  <c r="W35" i="8" s="1"/>
  <c r="I28" i="8"/>
  <c r="W34" i="8" s="1"/>
  <c r="G28" i="8"/>
  <c r="W33" i="8" s="1"/>
  <c r="E28" i="8"/>
  <c r="W32" i="8" s="1"/>
  <c r="C28" i="8"/>
  <c r="W31" i="8" s="1"/>
  <c r="T23" i="8"/>
  <c r="S23" i="8"/>
  <c r="P16" i="8"/>
  <c r="S26" i="8" s="1"/>
  <c r="M14" i="8"/>
  <c r="L14" i="8"/>
  <c r="K14" i="8"/>
  <c r="J14" i="8"/>
  <c r="I14" i="8"/>
  <c r="H14" i="8"/>
  <c r="G14" i="8"/>
  <c r="F14" i="8"/>
  <c r="E14" i="8"/>
  <c r="D14" i="8"/>
  <c r="O13" i="8"/>
  <c r="N13" i="8"/>
  <c r="O12" i="8"/>
  <c r="N12" i="8"/>
  <c r="P13" i="8" l="1"/>
  <c r="R13" i="8" s="1"/>
  <c r="O31" i="8"/>
  <c r="C26" i="8"/>
  <c r="P12" i="8"/>
  <c r="I31" i="8"/>
  <c r="X34" i="8" s="1"/>
  <c r="K31" i="8"/>
  <c r="X35" i="8" s="1"/>
  <c r="M31" i="8"/>
  <c r="Q31" i="8"/>
  <c r="X38" i="8" s="1"/>
  <c r="C31" i="8"/>
  <c r="X31" i="8" s="1"/>
  <c r="E31" i="8"/>
  <c r="X32" i="8" s="1"/>
  <c r="G31" i="8"/>
  <c r="X33" i="8" s="1"/>
  <c r="F14" i="7"/>
  <c r="Q17" i="7" s="1"/>
  <c r="F13" i="7"/>
  <c r="T24" i="7"/>
  <c r="S24" i="7"/>
  <c r="P17" i="7"/>
  <c r="H14" i="7" l="1"/>
  <c r="G26" i="8"/>
  <c r="Q16" i="8"/>
  <c r="Y35" i="8"/>
  <c r="Y34" i="8"/>
  <c r="Y33" i="8"/>
  <c r="Y36" i="8"/>
  <c r="X36" i="8"/>
  <c r="Y32" i="8"/>
  <c r="Y37" i="8"/>
  <c r="X37" i="8"/>
  <c r="Y31" i="8"/>
  <c r="Y38" i="8"/>
  <c r="S31" i="8"/>
  <c r="X39" i="8" l="1"/>
  <c r="X40" i="8" s="1"/>
  <c r="Y39" i="8"/>
  <c r="Z34" i="8" l="1"/>
  <c r="Z33" i="8"/>
  <c r="Z31" i="8"/>
  <c r="Z32" i="8"/>
  <c r="Z38" i="8"/>
  <c r="AA38" i="8" s="1"/>
  <c r="Z37" i="8"/>
  <c r="AA37" i="8" s="1"/>
  <c r="Z35" i="8"/>
  <c r="Z36" i="8"/>
  <c r="Z39" i="8" l="1"/>
  <c r="AA34" i="8"/>
  <c r="AA32" i="8"/>
  <c r="AA33" i="8"/>
  <c r="AA35" i="8"/>
  <c r="AA36" i="8"/>
  <c r="AA31" i="8" l="1"/>
  <c r="Z40" i="8" l="1"/>
  <c r="AA39" i="8"/>
  <c r="AB31" i="8" l="1"/>
  <c r="AB37" i="8"/>
  <c r="AB33" i="8"/>
  <c r="AB32" i="8"/>
  <c r="AB35" i="8"/>
  <c r="AB34" i="8"/>
  <c r="AB38" i="8"/>
  <c r="AB36" i="8"/>
  <c r="AB39" i="8" l="1"/>
  <c r="AC34" i="8"/>
  <c r="AC35" i="8"/>
  <c r="AC32" i="8"/>
  <c r="AC33" i="8"/>
  <c r="AC37" i="8"/>
  <c r="AC36" i="8"/>
  <c r="AC38" i="8"/>
  <c r="AC31" i="8"/>
  <c r="AB40" i="8" l="1"/>
  <c r="AC39" i="8"/>
  <c r="AD31" i="8" l="1"/>
  <c r="AE31" i="8" s="1"/>
  <c r="AD37" i="8"/>
  <c r="AE37" i="8" s="1"/>
  <c r="AD34" i="8"/>
  <c r="AD38" i="8"/>
  <c r="AE38" i="8" s="1"/>
  <c r="AD35" i="8"/>
  <c r="AE35" i="8" s="1"/>
  <c r="AD36" i="8"/>
  <c r="AE36" i="8" s="1"/>
  <c r="AD32" i="8"/>
  <c r="AE32" i="8" s="1"/>
  <c r="AD33" i="8"/>
  <c r="AE33" i="8" s="1"/>
  <c r="AE34" i="8" l="1"/>
  <c r="AD39" i="8"/>
  <c r="AE39" i="8" l="1"/>
  <c r="AD40" i="8"/>
  <c r="AF31" i="8" l="1"/>
  <c r="AG31" i="8" s="1"/>
  <c r="AF32" i="8"/>
  <c r="AG32" i="8" s="1"/>
  <c r="AF34" i="8"/>
  <c r="AG34" i="8" s="1"/>
  <c r="AF38" i="8"/>
  <c r="AG38" i="8" s="1"/>
  <c r="AF33" i="8"/>
  <c r="AF35" i="8"/>
  <c r="AG35" i="8" s="1"/>
  <c r="AF36" i="8"/>
  <c r="AG36" i="8" s="1"/>
  <c r="AF37" i="8"/>
  <c r="AG37" i="8" s="1"/>
  <c r="AF39" i="8" l="1"/>
  <c r="AF40" i="8" s="1"/>
  <c r="AG33" i="8"/>
  <c r="AG39" i="8" s="1"/>
  <c r="AH38" i="8" l="1"/>
  <c r="AI38" i="8" s="1"/>
  <c r="AH37" i="8"/>
  <c r="AI37" i="8" s="1"/>
  <c r="AH35" i="8"/>
  <c r="AI35" i="8" s="1"/>
  <c r="AH36" i="8"/>
  <c r="AI36" i="8" s="1"/>
  <c r="AH31" i="8"/>
  <c r="AI31" i="8" s="1"/>
  <c r="AH34" i="8"/>
  <c r="AI34" i="8" s="1"/>
  <c r="AH33" i="8"/>
  <c r="AI33" i="8" s="1"/>
  <c r="AH32" i="8"/>
  <c r="AI32" i="8" s="1"/>
  <c r="AH39" i="8" l="1"/>
  <c r="AH40" i="8" s="1"/>
  <c r="AI39" i="8"/>
  <c r="AJ38" i="8" l="1"/>
  <c r="AK38" i="8" s="1"/>
  <c r="Q32" i="8" s="1"/>
  <c r="Q33" i="8" s="1"/>
  <c r="AJ37" i="8"/>
  <c r="AK37" i="8" s="1"/>
  <c r="O32" i="8" s="1"/>
  <c r="O33" i="8" s="1"/>
  <c r="AJ32" i="8"/>
  <c r="AK32" i="8" s="1"/>
  <c r="E32" i="8" s="1"/>
  <c r="E33" i="8" s="1"/>
  <c r="AJ36" i="8"/>
  <c r="AK36" i="8" s="1"/>
  <c r="M32" i="8" s="1"/>
  <c r="M33" i="8" s="1"/>
  <c r="AJ35" i="8"/>
  <c r="AK35" i="8" s="1"/>
  <c r="K32" i="8" s="1"/>
  <c r="K33" i="8" s="1"/>
  <c r="AJ31" i="8"/>
  <c r="AJ34" i="8"/>
  <c r="AK34" i="8" s="1"/>
  <c r="I32" i="8" s="1"/>
  <c r="I33" i="8" s="1"/>
  <c r="AJ33" i="8"/>
  <c r="AK33" i="8" s="1"/>
  <c r="G32" i="8" s="1"/>
  <c r="G33" i="8" s="1"/>
  <c r="AJ39" i="8" l="1"/>
  <c r="AK39" i="8" s="1"/>
  <c r="AK31" i="8"/>
  <c r="C32" i="8" s="1"/>
  <c r="C33" i="8" l="1"/>
  <c r="S33" i="8" s="1"/>
  <c r="S32" i="8"/>
</calcChain>
</file>

<file path=xl/sharedStrings.xml><?xml version="1.0" encoding="utf-8"?>
<sst xmlns="http://schemas.openxmlformats.org/spreadsheetml/2006/main" count="168" uniqueCount="93">
  <si>
    <t>Votanti</t>
  </si>
  <si>
    <t>Maschi</t>
  </si>
  <si>
    <t>Femmine</t>
  </si>
  <si>
    <t>Totale</t>
  </si>
  <si>
    <t>1)</t>
  </si>
  <si>
    <t>2)</t>
  </si>
  <si>
    <t>3)</t>
  </si>
  <si>
    <t>4)</t>
  </si>
  <si>
    <t>5)</t>
  </si>
  <si>
    <t>Voti</t>
  </si>
  <si>
    <t>Nome O.S. proponente</t>
  </si>
  <si>
    <t>Lista 1</t>
  </si>
  <si>
    <t>Lista 2</t>
  </si>
  <si>
    <t>Lista 3</t>
  </si>
  <si>
    <t>Lista 4</t>
  </si>
  <si>
    <t>Lista 5</t>
  </si>
  <si>
    <t>Lista 6</t>
  </si>
  <si>
    <t>Lista 7</t>
  </si>
  <si>
    <t>Voti ottenuti</t>
  </si>
  <si>
    <t>Totale seggi</t>
  </si>
  <si>
    <t>Amministrazione :</t>
  </si>
  <si>
    <t>Data elezioni :</t>
  </si>
  <si>
    <t>Indirizzo :</t>
  </si>
  <si>
    <t>Cap :</t>
  </si>
  <si>
    <t>Comune :</t>
  </si>
  <si>
    <t>Prov.</t>
  </si>
  <si>
    <t>RISULTATI</t>
  </si>
  <si>
    <t>Schede bianche :</t>
  </si>
  <si>
    <t>Schede nulle :</t>
  </si>
  <si>
    <t>Totale schede scrutinate :</t>
  </si>
  <si>
    <t>Aventi diritto :</t>
  </si>
  <si>
    <t>Schede valide :</t>
  </si>
  <si>
    <t>Votanti :</t>
  </si>
  <si>
    <t>La Commissione Elettorale</t>
  </si>
  <si>
    <t>(Componente)</t>
  </si>
  <si>
    <t>(Presidente)</t>
  </si>
  <si>
    <t>Lista 8</t>
  </si>
  <si>
    <t>PEC:</t>
  </si>
  <si>
    <t>Totale Generale
(Maschi + Femmine)</t>
  </si>
  <si>
    <t>Sezione
Elettorale (art. 19)</t>
  </si>
  <si>
    <r>
      <t xml:space="preserve">Aventi Diritto 
</t>
    </r>
    <r>
      <rPr>
        <i/>
        <sz val="8"/>
        <color indexed="8"/>
        <rFont val="Times New Roman"/>
        <family val="1"/>
      </rPr>
      <t>(Elettorato Attivo art. 6)</t>
    </r>
  </si>
  <si>
    <t xml:space="preserve">Totale </t>
  </si>
  <si>
    <t xml:space="preserve">Luogo </t>
  </si>
  <si>
    <t xml:space="preserve">Data </t>
  </si>
  <si>
    <t xml:space="preserve">Resti </t>
  </si>
  <si>
    <t>fino a 15 dipendenti</t>
  </si>
  <si>
    <t>da 16 a 50 dipendenti</t>
  </si>
  <si>
    <t>da 51 a 100 dipendenti</t>
  </si>
  <si>
    <t>da 101 a 150 dipendenti</t>
  </si>
  <si>
    <t>da 151 a 200 dipendenti</t>
  </si>
  <si>
    <t xml:space="preserve">da 3001 a 3500 dipendenti </t>
  </si>
  <si>
    <t xml:space="preserve">da 3501 a 4000 dipendenti </t>
  </si>
  <si>
    <t>Numero Componenti</t>
  </si>
  <si>
    <t>Amministrazioni con un numero di dipendenti</t>
  </si>
  <si>
    <t>Art. 4 - Numero di componenti</t>
  </si>
  <si>
    <t>da 201 a 500 dipendenti</t>
  </si>
  <si>
    <t>da 501 a 800 dipendenti</t>
  </si>
  <si>
    <t>da 801 a 1100 dipendenti</t>
  </si>
  <si>
    <t>da 1101 a 1400 dipendenti</t>
  </si>
  <si>
    <t>da 1401 a 1700 dipendenti</t>
  </si>
  <si>
    <t>da 1701 a 2000 dipendenti</t>
  </si>
  <si>
    <t>da 2001 a 2300 dipendenti</t>
  </si>
  <si>
    <t>da 2301 a 2600 dipendenti</t>
  </si>
  <si>
    <t>da 2601 a 2900 dipendenti</t>
  </si>
  <si>
    <t>da 2901 a 3000 dipendenti</t>
  </si>
  <si>
    <t>MODELLO 3</t>
  </si>
  <si>
    <t>Comparto   Unico   del   Pubblico    Impiego    della    Regione    Friuli   Venezia    Giulia</t>
  </si>
  <si>
    <t xml:space="preserve">SEZIONE ELETTORALE </t>
  </si>
  <si>
    <t>(Presidente della Sezione)</t>
  </si>
  <si>
    <t>(Scrutinatore)</t>
  </si>
  <si>
    <t>MODELLO 4</t>
  </si>
  <si>
    <t xml:space="preserve">Lista </t>
  </si>
  <si>
    <t>1° riparto</t>
  </si>
  <si>
    <t>2° riparto</t>
  </si>
  <si>
    <t>3° riparto</t>
  </si>
  <si>
    <t>4° riparto</t>
  </si>
  <si>
    <t>5° riparto</t>
  </si>
  <si>
    <t xml:space="preserve">CALCOLO RIPARTO RESTI </t>
  </si>
  <si>
    <t>6° riparto</t>
  </si>
  <si>
    <t>Seggi Attribuiti</t>
  </si>
  <si>
    <t>Foglio Aggiuntivo del modello 3</t>
  </si>
  <si>
    <t>% Validità elezioni (Quorum)</t>
  </si>
  <si>
    <t>Seggi da ripartire :</t>
  </si>
  <si>
    <t>Seggi attribuiti con i resti</t>
  </si>
  <si>
    <t>Totale 
seggi attribuiti con i resti</t>
  </si>
  <si>
    <t>Seggi 
assegnati</t>
  </si>
  <si>
    <t>VERBALE FINALE DELLE ELEZIONI DELLA RSU</t>
  </si>
  <si>
    <t xml:space="preserve">VERBALE DI SCRUTINIO DELLE ELEZIONI DELLA RSU </t>
  </si>
  <si>
    <t>Seggi assegnati
(quozienti interi)</t>
  </si>
  <si>
    <t>Quoziente per l'attribuzione  seggi
(Votanti : Seggi)</t>
  </si>
  <si>
    <t>vedi art. 4 
numero dei componenti</t>
  </si>
  <si>
    <r>
      <t xml:space="preserve">Aventi Diritto 
</t>
    </r>
    <r>
      <rPr>
        <i/>
        <sz val="10"/>
        <color indexed="8"/>
        <rFont val="Times New Roman"/>
        <family val="1"/>
      </rPr>
      <t>(Elettorato Attivo art. 6)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</si>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</sst>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0"/>
      <name val="Arial"/>
    </font>
    <font>
      <b/>
      <sz val="8"/>
      <name val="Times New Roman"/>
      <family val="1"/>
    </font>
    <font>
      <i/>
      <sz val="8"/>
      <color indexed="8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i/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Border="1"/>
    <xf numFmtId="0" fontId="6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1" xfId="0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/>
    <xf numFmtId="0" fontId="6" fillId="0" borderId="6" xfId="0" applyFont="1" applyFill="1" applyBorder="1" applyAlignment="1">
      <alignment horizontal="center" vertical="center" wrapText="1"/>
    </xf>
    <xf numFmtId="1" fontId="15" fillId="0" borderId="37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" fontId="15" fillId="0" borderId="62" xfId="0" applyNumberFormat="1" applyFont="1" applyFill="1" applyBorder="1" applyAlignment="1">
      <alignment horizontal="center" vertical="center" wrapText="1"/>
    </xf>
    <xf numFmtId="0" fontId="4" fillId="0" borderId="64" xfId="0" applyFont="1" applyBorder="1"/>
    <xf numFmtId="0" fontId="4" fillId="0" borderId="65" xfId="0" applyFont="1" applyBorder="1"/>
    <xf numFmtId="0" fontId="4" fillId="0" borderId="66" xfId="0" applyFont="1" applyBorder="1"/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/>
    <xf numFmtId="0" fontId="4" fillId="0" borderId="0" xfId="0" applyFont="1" applyBorder="1"/>
    <xf numFmtId="0" fontId="4" fillId="0" borderId="25" xfId="0" applyFont="1" applyBorder="1"/>
    <xf numFmtId="1" fontId="4" fillId="0" borderId="0" xfId="0" applyNumberFormat="1" applyFont="1" applyBorder="1" applyAlignment="1">
      <alignment horizontal="center" vertical="center"/>
    </xf>
    <xf numFmtId="0" fontId="4" fillId="0" borderId="28" xfId="0" applyFont="1" applyBorder="1"/>
    <xf numFmtId="0" fontId="4" fillId="0" borderId="63" xfId="0" applyFont="1" applyBorder="1"/>
    <xf numFmtId="0" fontId="4" fillId="0" borderId="29" xfId="0" applyFont="1" applyBorder="1"/>
    <xf numFmtId="164" fontId="10" fillId="4" borderId="17" xfId="0" applyNumberFormat="1" applyFont="1" applyFill="1" applyBorder="1" applyAlignment="1">
      <alignment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164" fontId="17" fillId="4" borderId="17" xfId="0" applyNumberFormat="1" applyFont="1" applyFill="1" applyBorder="1" applyAlignment="1">
      <alignment vertical="center" wrapText="1"/>
    </xf>
    <xf numFmtId="164" fontId="17" fillId="4" borderId="9" xfId="0" applyNumberFormat="1" applyFont="1" applyFill="1" applyBorder="1" applyAlignment="1">
      <alignment horizontal="center" vertical="center"/>
    </xf>
    <xf numFmtId="1" fontId="18" fillId="0" borderId="5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4" fillId="0" borderId="61" xfId="0" applyNumberFormat="1" applyFont="1" applyBorder="1" applyAlignment="1">
      <alignment horizontal="center" vertical="center"/>
    </xf>
    <xf numFmtId="1" fontId="4" fillId="0" borderId="69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" fontId="15" fillId="0" borderId="5" xfId="0" applyNumberFormat="1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" fontId="22" fillId="0" borderId="12" xfId="0" applyNumberFormat="1" applyFont="1" applyFill="1" applyBorder="1" applyAlignment="1">
      <alignment horizontal="center" vertical="center"/>
    </xf>
    <xf numFmtId="1" fontId="22" fillId="0" borderId="13" xfId="0" applyNumberFormat="1" applyFont="1" applyFill="1" applyBorder="1" applyAlignment="1">
      <alignment horizontal="center" vertical="center"/>
    </xf>
    <xf numFmtId="1" fontId="22" fillId="0" borderId="14" xfId="0" applyNumberFormat="1" applyFont="1" applyFill="1" applyBorder="1" applyAlignment="1">
      <alignment horizontal="center" vertical="center"/>
    </xf>
    <xf numFmtId="1" fontId="22" fillId="0" borderId="16" xfId="0" applyNumberFormat="1" applyFont="1" applyFill="1" applyBorder="1" applyAlignment="1">
      <alignment horizontal="center" vertical="center"/>
    </xf>
    <xf numFmtId="10" fontId="22" fillId="0" borderId="7" xfId="0" applyNumberFormat="1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3" fontId="22" fillId="0" borderId="11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" fontId="22" fillId="0" borderId="28" xfId="0" applyNumberFormat="1" applyFont="1" applyBorder="1" applyAlignment="1">
      <alignment horizontal="center" vertical="center"/>
    </xf>
    <xf numFmtId="3" fontId="22" fillId="0" borderId="29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7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11" fillId="0" borderId="56" xfId="0" applyNumberFormat="1" applyFont="1" applyBorder="1" applyAlignment="1">
      <alignment horizontal="center" vertical="center" wrapText="1" shrinkToFit="1"/>
    </xf>
    <xf numFmtId="0" fontId="11" fillId="0" borderId="57" xfId="0" applyNumberFormat="1" applyFont="1" applyBorder="1" applyAlignment="1">
      <alignment horizontal="center" vertical="center" wrapText="1" shrinkToFit="1"/>
    </xf>
    <xf numFmtId="0" fontId="11" fillId="0" borderId="60" xfId="0" applyNumberFormat="1" applyFont="1" applyBorder="1" applyAlignment="1">
      <alignment horizontal="center" vertical="center" wrapText="1" shrinkToFit="1"/>
    </xf>
    <xf numFmtId="0" fontId="11" fillId="0" borderId="58" xfId="0" applyNumberFormat="1" applyFont="1" applyBorder="1" applyAlignment="1">
      <alignment horizontal="center" vertical="center" wrapText="1" shrinkToFit="1"/>
    </xf>
    <xf numFmtId="0" fontId="22" fillId="0" borderId="5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1" fontId="22" fillId="0" borderId="17" xfId="0" applyNumberFormat="1" applyFont="1" applyFill="1" applyBorder="1" applyAlignment="1">
      <alignment horizontal="center" vertical="center" wrapText="1"/>
    </xf>
    <xf numFmtId="1" fontId="22" fillId="0" borderId="23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1" fontId="11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top"/>
    </xf>
    <xf numFmtId="0" fontId="4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39" xfId="0" applyFont="1" applyBorder="1" applyAlignment="1">
      <alignment horizontal="center" vertical="top"/>
    </xf>
    <xf numFmtId="0" fontId="6" fillId="0" borderId="13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6" fillId="0" borderId="4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4" fillId="2" borderId="51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52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1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15" fillId="2" borderId="36" xfId="0" quotePrefix="1" applyFont="1" applyFill="1" applyBorder="1" applyAlignment="1" applyProtection="1">
      <alignment horizontal="left" vertical="center"/>
      <protection locked="0"/>
    </xf>
    <xf numFmtId="1" fontId="22" fillId="2" borderId="10" xfId="0" applyNumberFormat="1" applyFont="1" applyFill="1" applyBorder="1" applyAlignment="1" applyProtection="1">
      <alignment horizontal="center" vertical="center"/>
      <protection locked="0"/>
    </xf>
    <xf numFmtId="1" fontId="22" fillId="2" borderId="11" xfId="0" applyNumberFormat="1" applyFont="1" applyFill="1" applyBorder="1" applyAlignment="1" applyProtection="1">
      <alignment horizontal="center" vertical="center"/>
      <protection locked="0"/>
    </xf>
    <xf numFmtId="1" fontId="22" fillId="2" borderId="14" xfId="0" applyNumberFormat="1" applyFont="1" applyFill="1" applyBorder="1" applyAlignment="1" applyProtection="1">
      <alignment horizontal="center" vertical="center"/>
      <protection locked="0"/>
    </xf>
    <xf numFmtId="1" fontId="22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14" fontId="6" fillId="2" borderId="13" xfId="0" applyNumberFormat="1" applyFont="1" applyFill="1" applyBorder="1" applyAlignment="1" applyProtection="1">
      <alignment horizontal="center"/>
      <protection locked="0"/>
    </xf>
    <xf numFmtId="0" fontId="11" fillId="3" borderId="51" xfId="0" applyFont="1" applyFill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/>
      <protection locked="0"/>
    </xf>
    <xf numFmtId="0" fontId="14" fillId="3" borderId="52" xfId="0" applyFont="1" applyFill="1" applyBorder="1" applyAlignment="1" applyProtection="1">
      <alignment horizontal="center"/>
      <protection locked="0"/>
    </xf>
    <xf numFmtId="14" fontId="8" fillId="3" borderId="5" xfId="0" applyNumberFormat="1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52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6" fillId="3" borderId="36" xfId="0" quotePrefix="1" applyFont="1" applyFill="1" applyBorder="1" applyAlignment="1" applyProtection="1">
      <alignment horizontal="left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14" fontId="6" fillId="3" borderId="13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view="pageBreakPreview" zoomScale="55" zoomScaleNormal="55" zoomScaleSheetLayoutView="55" workbookViewId="0">
      <selection activeCell="C19" sqref="C19:D22"/>
    </sheetView>
  </sheetViews>
  <sheetFormatPr defaultRowHeight="13"/>
  <cols>
    <col min="1" max="1" width="11" style="1" customWidth="1"/>
    <col min="2" max="2" width="9.54296875" style="1" customWidth="1"/>
    <col min="3" max="17" width="9.36328125" style="1" customWidth="1"/>
    <col min="18" max="18" width="11.36328125" style="1" customWidth="1"/>
    <col min="19" max="19" width="12.26953125" style="1" customWidth="1"/>
    <col min="20" max="20" width="8.7265625" style="1" customWidth="1"/>
    <col min="21" max="21" width="8.7265625" style="1"/>
    <col min="22" max="22" width="11.81640625" style="1" customWidth="1"/>
    <col min="23" max="23" width="8.7265625" style="1"/>
    <col min="24" max="24" width="12.26953125" style="1" customWidth="1"/>
    <col min="25" max="36" width="8.7265625" style="1"/>
    <col min="37" max="37" width="11.26953125" style="1" customWidth="1"/>
    <col min="38" max="16384" width="8.7265625" style="1"/>
  </cols>
  <sheetData>
    <row r="1" spans="1:29" ht="18" thickBot="1">
      <c r="A1" s="86" t="s">
        <v>66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 t="s">
        <v>65</v>
      </c>
      <c r="T1" s="88"/>
      <c r="V1" s="61" t="s">
        <v>80</v>
      </c>
    </row>
    <row r="2" spans="1:29" ht="17.5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9">
      <c r="V3" s="60" t="s">
        <v>54</v>
      </c>
      <c r="Y3"/>
    </row>
    <row r="4" spans="1:29" s="8" customFormat="1" ht="25.5" customHeight="1">
      <c r="A4" s="83" t="s">
        <v>20</v>
      </c>
      <c r="B4" s="19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89" t="s">
        <v>21</v>
      </c>
      <c r="O4" s="89"/>
      <c r="P4" s="224"/>
      <c r="Q4" s="224"/>
      <c r="R4" s="224"/>
      <c r="V4" s="28" t="s">
        <v>52</v>
      </c>
      <c r="W4" s="62" t="s">
        <v>53</v>
      </c>
    </row>
    <row r="5" spans="1:29" ht="20.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V5" s="59">
        <v>1</v>
      </c>
      <c r="W5" s="164" t="s">
        <v>45</v>
      </c>
      <c r="X5" s="164"/>
      <c r="Y5" s="164"/>
      <c r="Z5" s="164"/>
    </row>
    <row r="6" spans="1:29" s="8" customFormat="1" ht="20.5" customHeight="1">
      <c r="A6" s="83" t="s">
        <v>22</v>
      </c>
      <c r="B6" s="217"/>
      <c r="C6" s="218"/>
      <c r="D6" s="218"/>
      <c r="E6" s="218"/>
      <c r="F6" s="218"/>
      <c r="G6" s="219"/>
      <c r="H6" s="84" t="s">
        <v>23</v>
      </c>
      <c r="I6" s="220"/>
      <c r="K6" s="84" t="s">
        <v>24</v>
      </c>
      <c r="L6" s="221"/>
      <c r="M6" s="222"/>
      <c r="N6" s="222"/>
      <c r="O6" s="222"/>
      <c r="P6" s="223"/>
      <c r="Q6" s="84" t="s">
        <v>25</v>
      </c>
      <c r="R6" s="220"/>
      <c r="V6" s="59">
        <v>3</v>
      </c>
      <c r="W6" s="164" t="s">
        <v>46</v>
      </c>
      <c r="X6" s="164"/>
      <c r="Y6" s="164"/>
      <c r="Z6" s="164"/>
      <c r="AC6" s="1"/>
    </row>
    <row r="7" spans="1:29" s="8" customFormat="1" ht="20.5" customHeigh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V7" s="59">
        <v>5</v>
      </c>
      <c r="W7" s="164" t="s">
        <v>47</v>
      </c>
      <c r="X7" s="164"/>
      <c r="Y7" s="164"/>
      <c r="Z7" s="164"/>
      <c r="AC7" s="1"/>
    </row>
    <row r="8" spans="1:29" s="8" customFormat="1" ht="20.5" customHeight="1">
      <c r="A8" s="83" t="s">
        <v>37</v>
      </c>
      <c r="B8" s="225"/>
      <c r="C8" s="225"/>
      <c r="D8" s="225"/>
      <c r="E8" s="225"/>
      <c r="F8" s="225"/>
      <c r="G8" s="225"/>
      <c r="I8" s="18"/>
      <c r="K8" s="18"/>
      <c r="L8" s="19"/>
      <c r="N8" s="18"/>
      <c r="P8" s="18"/>
      <c r="R8" s="18"/>
      <c r="V8" s="59">
        <v>7</v>
      </c>
      <c r="W8" s="164" t="s">
        <v>48</v>
      </c>
      <c r="X8" s="164"/>
      <c r="Y8" s="164"/>
      <c r="Z8" s="164"/>
      <c r="AC8" s="1"/>
    </row>
    <row r="9" spans="1:29" ht="2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V9" s="59">
        <v>9</v>
      </c>
      <c r="W9" s="164" t="s">
        <v>49</v>
      </c>
      <c r="X9" s="164"/>
      <c r="Y9" s="164"/>
      <c r="Z9" s="164"/>
    </row>
    <row r="10" spans="1:29" s="8" customFormat="1" ht="34" customHeight="1" thickTop="1" thickBot="1">
      <c r="A10" s="111" t="s">
        <v>39</v>
      </c>
      <c r="B10" s="112"/>
      <c r="C10" s="113"/>
      <c r="D10" s="226" t="s">
        <v>4</v>
      </c>
      <c r="E10" s="226"/>
      <c r="F10" s="226" t="s">
        <v>5</v>
      </c>
      <c r="G10" s="226"/>
      <c r="H10" s="226" t="s">
        <v>6</v>
      </c>
      <c r="I10" s="226"/>
      <c r="J10" s="226" t="s">
        <v>7</v>
      </c>
      <c r="K10" s="226"/>
      <c r="L10" s="226" t="s">
        <v>8</v>
      </c>
      <c r="M10" s="226"/>
      <c r="N10" s="114" t="s">
        <v>3</v>
      </c>
      <c r="O10" s="115"/>
      <c r="P10" s="94" t="s">
        <v>38</v>
      </c>
      <c r="Q10" s="95"/>
      <c r="R10" s="70" t="s">
        <v>81</v>
      </c>
      <c r="V10" s="59">
        <f t="shared" ref="V10:V21" si="0">V9+3</f>
        <v>12</v>
      </c>
      <c r="W10" s="167" t="s">
        <v>55</v>
      </c>
      <c r="X10" s="164"/>
      <c r="Y10" s="164"/>
      <c r="Z10" s="164"/>
      <c r="AC10" s="1"/>
    </row>
    <row r="11" spans="1:29" s="8" customFormat="1" ht="20.5" customHeight="1" thickBot="1">
      <c r="A11" s="96"/>
      <c r="B11" s="97"/>
      <c r="C11" s="98"/>
      <c r="D11" s="71" t="s">
        <v>1</v>
      </c>
      <c r="E11" s="72" t="s">
        <v>2</v>
      </c>
      <c r="F11" s="71" t="s">
        <v>1</v>
      </c>
      <c r="G11" s="72" t="s">
        <v>2</v>
      </c>
      <c r="H11" s="71" t="s">
        <v>1</v>
      </c>
      <c r="I11" s="72" t="s">
        <v>2</v>
      </c>
      <c r="J11" s="71" t="s">
        <v>1</v>
      </c>
      <c r="K11" s="72" t="s">
        <v>2</v>
      </c>
      <c r="L11" s="71" t="s">
        <v>1</v>
      </c>
      <c r="M11" s="72" t="s">
        <v>2</v>
      </c>
      <c r="N11" s="71" t="s">
        <v>1</v>
      </c>
      <c r="O11" s="73" t="s">
        <v>2</v>
      </c>
      <c r="P11" s="74"/>
      <c r="Q11" s="75"/>
      <c r="R11" s="99"/>
      <c r="V11" s="59">
        <f t="shared" si="0"/>
        <v>15</v>
      </c>
      <c r="W11" s="167" t="s">
        <v>56</v>
      </c>
      <c r="X11" s="164"/>
      <c r="Y11" s="164"/>
      <c r="Z11" s="164"/>
      <c r="AC11" s="1"/>
    </row>
    <row r="12" spans="1:29" s="8" customFormat="1" ht="32.5" customHeight="1" thickBot="1">
      <c r="A12" s="101" t="s">
        <v>91</v>
      </c>
      <c r="B12" s="102"/>
      <c r="C12" s="103"/>
      <c r="D12" s="227"/>
      <c r="E12" s="228"/>
      <c r="F12" s="227"/>
      <c r="G12" s="228"/>
      <c r="H12" s="227"/>
      <c r="I12" s="228"/>
      <c r="J12" s="227"/>
      <c r="K12" s="228"/>
      <c r="L12" s="227"/>
      <c r="M12" s="228"/>
      <c r="N12" s="76">
        <f>D12+F12+H12+J12+L12</f>
        <v>0</v>
      </c>
      <c r="O12" s="77">
        <f>E12+G12+I12+K12+M12</f>
        <v>0</v>
      </c>
      <c r="P12" s="104">
        <f>SUM(N12+O12)</f>
        <v>0</v>
      </c>
      <c r="Q12" s="105"/>
      <c r="R12" s="100"/>
      <c r="V12" s="59">
        <f t="shared" si="0"/>
        <v>18</v>
      </c>
      <c r="W12" s="167" t="s">
        <v>57</v>
      </c>
      <c r="X12" s="164"/>
      <c r="Y12" s="164"/>
      <c r="Z12" s="164"/>
      <c r="AC12" s="1"/>
    </row>
    <row r="13" spans="1:29" s="8" customFormat="1" ht="32.5" customHeight="1" thickBot="1">
      <c r="A13" s="106" t="s">
        <v>0</v>
      </c>
      <c r="B13" s="107"/>
      <c r="C13" s="108"/>
      <c r="D13" s="229"/>
      <c r="E13" s="230"/>
      <c r="F13" s="229"/>
      <c r="G13" s="230"/>
      <c r="H13" s="229"/>
      <c r="I13" s="230"/>
      <c r="J13" s="229"/>
      <c r="K13" s="230"/>
      <c r="L13" s="229"/>
      <c r="M13" s="230"/>
      <c r="N13" s="78">
        <f>D13+F13+H13+J13+L13</f>
        <v>0</v>
      </c>
      <c r="O13" s="79">
        <f>E13+G13+I13+K13+M13</f>
        <v>0</v>
      </c>
      <c r="P13" s="109">
        <f>SUM(N13+O13)</f>
        <v>0</v>
      </c>
      <c r="Q13" s="110"/>
      <c r="R13" s="80" t="e">
        <f>(P13+Q13)/(N12+O12)</f>
        <v>#DIV/0!</v>
      </c>
      <c r="V13" s="59">
        <f t="shared" si="0"/>
        <v>21</v>
      </c>
      <c r="W13" s="167" t="s">
        <v>58</v>
      </c>
      <c r="X13" s="164"/>
      <c r="Y13" s="164"/>
      <c r="Z13" s="164"/>
      <c r="AC13" s="1"/>
    </row>
    <row r="14" spans="1:29" s="8" customFormat="1" ht="20.5" customHeight="1" thickTop="1">
      <c r="A14" s="11"/>
      <c r="B14" s="11"/>
      <c r="C14" s="11"/>
      <c r="D14" s="12" t="str">
        <f>IF(D13&gt;D12,"Attenzione verificare","-")</f>
        <v>-</v>
      </c>
      <c r="E14" s="12" t="str">
        <f t="shared" ref="E14:M14" si="1">IF(E13&gt;E12,"Attenzione verificare","-")</f>
        <v>-</v>
      </c>
      <c r="F14" s="12" t="str">
        <f t="shared" si="1"/>
        <v>-</v>
      </c>
      <c r="G14" s="12" t="str">
        <f t="shared" si="1"/>
        <v>-</v>
      </c>
      <c r="H14" s="12" t="str">
        <f t="shared" si="1"/>
        <v>-</v>
      </c>
      <c r="I14" s="12" t="str">
        <f t="shared" si="1"/>
        <v>-</v>
      </c>
      <c r="J14" s="12" t="str">
        <f t="shared" si="1"/>
        <v>-</v>
      </c>
      <c r="K14" s="12" t="str">
        <f t="shared" si="1"/>
        <v>-</v>
      </c>
      <c r="L14" s="12" t="str">
        <f t="shared" si="1"/>
        <v>-</v>
      </c>
      <c r="M14" s="12" t="str">
        <f t="shared" si="1"/>
        <v>-</v>
      </c>
      <c r="N14" s="116"/>
      <c r="O14" s="116"/>
      <c r="P14" s="11"/>
      <c r="V14" s="59">
        <f t="shared" si="0"/>
        <v>24</v>
      </c>
      <c r="W14" s="167" t="s">
        <v>59</v>
      </c>
      <c r="X14" s="164"/>
      <c r="Y14" s="164"/>
      <c r="Z14" s="164"/>
      <c r="AC14" s="1"/>
    </row>
    <row r="15" spans="1:29" s="13" customFormat="1" ht="20.5" customHeight="1">
      <c r="A15" s="117" t="s">
        <v>26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V15" s="59">
        <f t="shared" si="0"/>
        <v>27</v>
      </c>
      <c r="W15" s="167" t="s">
        <v>60</v>
      </c>
      <c r="X15" s="164"/>
      <c r="Y15" s="164"/>
      <c r="Z15" s="164"/>
      <c r="AC15" s="1"/>
    </row>
    <row r="16" spans="1:29" s="13" customFormat="1" ht="20.5" customHeight="1">
      <c r="A16" s="85" t="s">
        <v>31</v>
      </c>
      <c r="B16" s="15"/>
      <c r="C16" s="220"/>
      <c r="D16" s="16"/>
      <c r="E16" s="118" t="s">
        <v>27</v>
      </c>
      <c r="F16" s="118"/>
      <c r="G16" s="220"/>
      <c r="H16" s="16"/>
      <c r="I16" s="118" t="s">
        <v>28</v>
      </c>
      <c r="J16" s="118"/>
      <c r="K16" s="220"/>
      <c r="L16" s="16"/>
      <c r="M16" s="118" t="s">
        <v>29</v>
      </c>
      <c r="N16" s="118"/>
      <c r="O16" s="118"/>
      <c r="P16" s="17">
        <f>C16+G16+K16</f>
        <v>0</v>
      </c>
      <c r="Q16" s="16" t="str">
        <f>IF((C16+G16+K16)&lt;&gt;P13,"Attenzione","-")</f>
        <v>-</v>
      </c>
      <c r="V16" s="59">
        <f t="shared" si="0"/>
        <v>30</v>
      </c>
      <c r="W16" s="167" t="s">
        <v>61</v>
      </c>
      <c r="X16" s="164"/>
      <c r="Y16" s="164"/>
      <c r="Z16" s="164"/>
      <c r="AC16" s="1"/>
    </row>
    <row r="17" spans="1:38" ht="20.5" customHeight="1" thickBot="1">
      <c r="A17" s="3"/>
      <c r="B17" s="4"/>
      <c r="C17" s="4"/>
      <c r="V17" s="59">
        <f t="shared" si="0"/>
        <v>33</v>
      </c>
      <c r="W17" s="167" t="s">
        <v>62</v>
      </c>
      <c r="X17" s="164"/>
      <c r="Y17" s="164"/>
      <c r="Z17" s="164"/>
    </row>
    <row r="18" spans="1:38" s="8" customFormat="1" ht="20.5" customHeight="1" thickTop="1" thickBot="1">
      <c r="A18" s="119"/>
      <c r="B18" s="120"/>
      <c r="C18" s="121" t="s">
        <v>11</v>
      </c>
      <c r="D18" s="122"/>
      <c r="E18" s="121" t="s">
        <v>12</v>
      </c>
      <c r="F18" s="122"/>
      <c r="G18" s="121" t="s">
        <v>13</v>
      </c>
      <c r="H18" s="122"/>
      <c r="I18" s="121" t="s">
        <v>14</v>
      </c>
      <c r="J18" s="122"/>
      <c r="K18" s="121" t="s">
        <v>15</v>
      </c>
      <c r="L18" s="122"/>
      <c r="M18" s="121" t="s">
        <v>16</v>
      </c>
      <c r="N18" s="122"/>
      <c r="O18" s="121" t="s">
        <v>17</v>
      </c>
      <c r="P18" s="122"/>
      <c r="Q18" s="121" t="s">
        <v>36</v>
      </c>
      <c r="R18" s="123"/>
      <c r="S18" s="69" t="s">
        <v>41</v>
      </c>
      <c r="V18" s="59">
        <f t="shared" si="0"/>
        <v>36</v>
      </c>
      <c r="W18" s="167" t="s">
        <v>63</v>
      </c>
      <c r="X18" s="164"/>
      <c r="Y18" s="164"/>
      <c r="Z18" s="164"/>
      <c r="AC18" s="1"/>
    </row>
    <row r="19" spans="1:38" s="8" customFormat="1" ht="20.5" customHeight="1">
      <c r="A19" s="124" t="s">
        <v>10</v>
      </c>
      <c r="B19" s="125"/>
      <c r="C19" s="231"/>
      <c r="D19" s="23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1"/>
      <c r="P19" s="232"/>
      <c r="Q19" s="231"/>
      <c r="R19" s="233"/>
      <c r="S19" s="22"/>
      <c r="V19" s="59">
        <f t="shared" si="0"/>
        <v>39</v>
      </c>
      <c r="W19" s="167" t="s">
        <v>64</v>
      </c>
      <c r="X19" s="164"/>
      <c r="Y19" s="164"/>
      <c r="Z19" s="164"/>
      <c r="AC19" s="1"/>
    </row>
    <row r="20" spans="1:38" s="8" customFormat="1" ht="20.5" customHeight="1">
      <c r="A20" s="126"/>
      <c r="B20" s="127"/>
      <c r="C20" s="231"/>
      <c r="D20" s="232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1"/>
      <c r="P20" s="232"/>
      <c r="Q20" s="231"/>
      <c r="R20" s="233"/>
      <c r="S20" s="22"/>
      <c r="V20" s="59">
        <f t="shared" si="0"/>
        <v>42</v>
      </c>
      <c r="W20" s="164" t="s">
        <v>50</v>
      </c>
      <c r="X20" s="164"/>
      <c r="Y20" s="164"/>
      <c r="Z20" s="164"/>
      <c r="AC20" s="1"/>
    </row>
    <row r="21" spans="1:38" s="8" customFormat="1" ht="20.5" customHeight="1">
      <c r="A21" s="126"/>
      <c r="B21" s="127"/>
      <c r="C21" s="231"/>
      <c r="D21" s="232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1"/>
      <c r="P21" s="232"/>
      <c r="Q21" s="231"/>
      <c r="R21" s="233"/>
      <c r="S21" s="22"/>
      <c r="V21" s="59">
        <f t="shared" si="0"/>
        <v>45</v>
      </c>
      <c r="W21" s="164" t="s">
        <v>51</v>
      </c>
      <c r="X21" s="164"/>
      <c r="Y21" s="164"/>
      <c r="Z21" s="164"/>
      <c r="AC21" s="1"/>
    </row>
    <row r="22" spans="1:38" s="8" customFormat="1" ht="13.5" thickBot="1">
      <c r="A22" s="128"/>
      <c r="B22" s="129"/>
      <c r="C22" s="231"/>
      <c r="D22" s="232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1"/>
      <c r="P22" s="232"/>
      <c r="Q22" s="231"/>
      <c r="R22" s="233"/>
      <c r="S22" s="22"/>
    </row>
    <row r="23" spans="1:38" s="8" customFormat="1" ht="25.5" customHeight="1" thickBot="1">
      <c r="A23" s="130" t="s">
        <v>9</v>
      </c>
      <c r="B23" s="131"/>
      <c r="C23" s="234"/>
      <c r="D23" s="235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4"/>
      <c r="P23" s="235"/>
      <c r="Q23" s="236"/>
      <c r="R23" s="236"/>
      <c r="S23" s="23">
        <f>SUM(C23:R23)</f>
        <v>0</v>
      </c>
      <c r="T23" s="8" t="str">
        <f>IF((C23+E23+G23+I23+K23+M23+O23+Q23)&lt;&gt;C16,"Attenzione","-")</f>
        <v>-</v>
      </c>
    </row>
    <row r="24" spans="1:38" ht="8.15" customHeight="1" thickTop="1" thickBo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38" ht="27" customHeight="1">
      <c r="A25" s="117" t="s">
        <v>92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V25" s="34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6"/>
    </row>
    <row r="26" spans="1:38" s="8" customFormat="1" ht="34.5" customHeight="1">
      <c r="A26" s="83" t="s">
        <v>30</v>
      </c>
      <c r="B26" s="65"/>
      <c r="C26" s="66">
        <f>N12+O12</f>
        <v>0</v>
      </c>
      <c r="D26" s="65"/>
      <c r="E26" s="65"/>
      <c r="F26" s="84" t="s">
        <v>32</v>
      </c>
      <c r="G26" s="67">
        <f>P13</f>
        <v>0</v>
      </c>
      <c r="H26" s="65"/>
      <c r="I26" s="65"/>
      <c r="J26" s="65"/>
      <c r="K26" s="132" t="s">
        <v>82</v>
      </c>
      <c r="L26" s="133"/>
      <c r="M26" s="237"/>
      <c r="N26" s="140" t="s">
        <v>90</v>
      </c>
      <c r="O26" s="141"/>
      <c r="P26" s="142" t="s">
        <v>89</v>
      </c>
      <c r="Q26" s="142"/>
      <c r="R26" s="143"/>
      <c r="S26" s="68" t="e">
        <f>(P16/M26)</f>
        <v>#DIV/0!</v>
      </c>
      <c r="V26" s="37"/>
      <c r="W26" s="170" t="s">
        <v>77</v>
      </c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38"/>
      <c r="AJ26" s="38"/>
      <c r="AK26" s="38"/>
      <c r="AL26" s="39"/>
    </row>
    <row r="27" spans="1:38" ht="13" customHeight="1" thickBot="1">
      <c r="V27" s="40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2"/>
    </row>
    <row r="28" spans="1:38" s="8" customFormat="1" ht="19" customHeight="1" thickBot="1">
      <c r="A28" s="134" t="s">
        <v>71</v>
      </c>
      <c r="B28" s="135"/>
      <c r="C28" s="136" t="str">
        <f>C18</f>
        <v>Lista 1</v>
      </c>
      <c r="D28" s="137"/>
      <c r="E28" s="136" t="str">
        <f>E18</f>
        <v>Lista 2</v>
      </c>
      <c r="F28" s="137"/>
      <c r="G28" s="138" t="str">
        <f>G18</f>
        <v>Lista 3</v>
      </c>
      <c r="H28" s="139"/>
      <c r="I28" s="136" t="str">
        <f>I18</f>
        <v>Lista 4</v>
      </c>
      <c r="J28" s="137"/>
      <c r="K28" s="138" t="str">
        <f>K18</f>
        <v>Lista 5</v>
      </c>
      <c r="L28" s="139"/>
      <c r="M28" s="136" t="str">
        <f>M18</f>
        <v>Lista 6</v>
      </c>
      <c r="N28" s="137"/>
      <c r="O28" s="138" t="str">
        <f>O18</f>
        <v>Lista 7</v>
      </c>
      <c r="P28" s="139"/>
      <c r="Q28" s="136" t="str">
        <f>Q18</f>
        <v>Lista 8</v>
      </c>
      <c r="R28" s="137"/>
      <c r="S28" s="15"/>
      <c r="V28" s="37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9"/>
    </row>
    <row r="29" spans="1:38" s="8" customFormat="1" ht="32.5" customHeight="1" thickBot="1">
      <c r="A29" s="144" t="s">
        <v>10</v>
      </c>
      <c r="B29" s="145"/>
      <c r="C29" s="146">
        <f>C19</f>
        <v>0</v>
      </c>
      <c r="D29" s="147"/>
      <c r="E29" s="146">
        <f>E19</f>
        <v>0</v>
      </c>
      <c r="F29" s="147"/>
      <c r="G29" s="148">
        <f>G19</f>
        <v>0</v>
      </c>
      <c r="H29" s="149"/>
      <c r="I29" s="146">
        <f>I19</f>
        <v>0</v>
      </c>
      <c r="J29" s="147"/>
      <c r="K29" s="148">
        <f>K19</f>
        <v>0</v>
      </c>
      <c r="L29" s="149"/>
      <c r="M29" s="146">
        <f>M19</f>
        <v>0</v>
      </c>
      <c r="N29" s="147"/>
      <c r="O29" s="148">
        <f>O19</f>
        <v>0</v>
      </c>
      <c r="P29" s="149"/>
      <c r="Q29" s="146">
        <f>Q19</f>
        <v>0</v>
      </c>
      <c r="R29" s="147"/>
      <c r="S29" s="15"/>
      <c r="V29" s="37"/>
      <c r="W29" s="38"/>
      <c r="X29" s="90" t="s">
        <v>85</v>
      </c>
      <c r="Y29" s="165" t="s">
        <v>72</v>
      </c>
      <c r="Z29" s="166"/>
      <c r="AA29" s="165" t="s">
        <v>73</v>
      </c>
      <c r="AB29" s="166"/>
      <c r="AC29" s="165" t="s">
        <v>74</v>
      </c>
      <c r="AD29" s="166"/>
      <c r="AE29" s="165" t="s">
        <v>75</v>
      </c>
      <c r="AF29" s="166"/>
      <c r="AG29" s="165" t="s">
        <v>76</v>
      </c>
      <c r="AH29" s="166"/>
      <c r="AI29" s="165" t="s">
        <v>78</v>
      </c>
      <c r="AJ29" s="166"/>
      <c r="AK29" s="92" t="s">
        <v>84</v>
      </c>
      <c r="AL29" s="39"/>
    </row>
    <row r="30" spans="1:38" ht="32.5" customHeight="1" thickBot="1">
      <c r="A30" s="150" t="s">
        <v>18</v>
      </c>
      <c r="B30" s="129"/>
      <c r="C30" s="151">
        <f>C23</f>
        <v>0</v>
      </c>
      <c r="D30" s="152"/>
      <c r="E30" s="151">
        <f>E23</f>
        <v>0</v>
      </c>
      <c r="F30" s="152"/>
      <c r="G30" s="127">
        <f>G23</f>
        <v>0</v>
      </c>
      <c r="H30" s="127"/>
      <c r="I30" s="151">
        <f>I23</f>
        <v>0</v>
      </c>
      <c r="J30" s="152"/>
      <c r="K30" s="127">
        <f>K23</f>
        <v>0</v>
      </c>
      <c r="L30" s="127"/>
      <c r="M30" s="151">
        <f>M23</f>
        <v>0</v>
      </c>
      <c r="N30" s="152"/>
      <c r="O30" s="127">
        <f>O23</f>
        <v>0</v>
      </c>
      <c r="P30" s="127"/>
      <c r="Q30" s="151">
        <f>Q23</f>
        <v>0</v>
      </c>
      <c r="R30" s="152"/>
      <c r="V30" s="40"/>
      <c r="W30" s="41"/>
      <c r="X30" s="91"/>
      <c r="Y30" s="57" t="s">
        <v>44</v>
      </c>
      <c r="Z30" s="32" t="s">
        <v>79</v>
      </c>
      <c r="AA30" s="57" t="s">
        <v>44</v>
      </c>
      <c r="AB30" s="32" t="s">
        <v>79</v>
      </c>
      <c r="AC30" s="57" t="s">
        <v>44</v>
      </c>
      <c r="AD30" s="32" t="s">
        <v>79</v>
      </c>
      <c r="AE30" s="57" t="s">
        <v>44</v>
      </c>
      <c r="AF30" s="32" t="s">
        <v>79</v>
      </c>
      <c r="AG30" s="57" t="s">
        <v>44</v>
      </c>
      <c r="AH30" s="32" t="s">
        <v>79</v>
      </c>
      <c r="AI30" s="58" t="s">
        <v>44</v>
      </c>
      <c r="AJ30" s="32" t="s">
        <v>79</v>
      </c>
      <c r="AK30" s="93"/>
      <c r="AL30" s="42"/>
    </row>
    <row r="31" spans="1:38" ht="32.5" customHeight="1" thickBot="1">
      <c r="A31" s="155" t="s">
        <v>88</v>
      </c>
      <c r="B31" s="156"/>
      <c r="C31" s="153" t="e">
        <f>ROUNDDOWN($M$26*C30/$P$16,0)</f>
        <v>#DIV/0!</v>
      </c>
      <c r="D31" s="154"/>
      <c r="E31" s="153" t="e">
        <f>ROUNDDOWN($M$26*E30/$P$16,0)</f>
        <v>#DIV/0!</v>
      </c>
      <c r="F31" s="154"/>
      <c r="G31" s="157" t="e">
        <f>ROUNDDOWN($M$26*G30/$P$16,0)</f>
        <v>#DIV/0!</v>
      </c>
      <c r="H31" s="157"/>
      <c r="I31" s="153" t="e">
        <f>ROUNDDOWN($M$26*I30/$P$16,0)</f>
        <v>#DIV/0!</v>
      </c>
      <c r="J31" s="154"/>
      <c r="K31" s="157" t="e">
        <f>ROUNDDOWN($M$26*K30/$P$16,0)</f>
        <v>#DIV/0!</v>
      </c>
      <c r="L31" s="157"/>
      <c r="M31" s="153" t="e">
        <f>ROUNDDOWN($M$26*M30/$P$16,0)</f>
        <v>#DIV/0!</v>
      </c>
      <c r="N31" s="154"/>
      <c r="O31" s="157" t="e">
        <f>ROUNDDOWN($M$26*O30/$P$16,0)</f>
        <v>#DIV/0!</v>
      </c>
      <c r="P31" s="157"/>
      <c r="Q31" s="153" t="e">
        <f>ROUNDDOWN($M$26*Q30/$P$16,0)</f>
        <v>#DIV/0!</v>
      </c>
      <c r="R31" s="154"/>
      <c r="S31" s="81" t="e">
        <f>SUM(C31:R31)</f>
        <v>#DIV/0!</v>
      </c>
      <c r="V31" s="40"/>
      <c r="W31" s="38" t="str">
        <f>C28</f>
        <v>Lista 1</v>
      </c>
      <c r="X31" s="26" t="e">
        <f>C31</f>
        <v>#DIV/0!</v>
      </c>
      <c r="Y31" s="47" t="e">
        <f>C30-$S$26*C31</f>
        <v>#DIV/0!</v>
      </c>
      <c r="Z31" s="33" t="e">
        <f>IF($M$26&gt;$X$40,IF(Y31=$Y$39,1,0),0)</f>
        <v>#DIV/0!</v>
      </c>
      <c r="AA31" s="47" t="e">
        <f>IF(C30-($S$26*(X31+Z31))&gt;0,C30-($S$26*(X31+Z31)),0)</f>
        <v>#DIV/0!</v>
      </c>
      <c r="AB31" s="33" t="e">
        <f>IF($M$26&gt;Z40,IF(AA31=$AA$39,1,0),0)</f>
        <v>#DIV/0!</v>
      </c>
      <c r="AC31" s="47" t="e">
        <f>IF((C30-$S$26*(X31+Z31+AB31))&gt;0,(C30-$S$26*(X31+Z31+AB31)),0)</f>
        <v>#DIV/0!</v>
      </c>
      <c r="AD31" s="33" t="e">
        <f>IF($M$26&gt;AB40,IF(AC31=$AC$39,1,0),0)</f>
        <v>#DIV/0!</v>
      </c>
      <c r="AE31" s="47" t="e">
        <f>IF((C30-$S$26*(X31+Z31+AB31+AD31))&gt;0,(C30-$S$26*(X31+Z31+AB31+AD31)),0)</f>
        <v>#DIV/0!</v>
      </c>
      <c r="AF31" s="33" t="e">
        <f>IF($M$26&gt;AD40,IF(AE31=$AE$39,1,0),0)</f>
        <v>#DIV/0!</v>
      </c>
      <c r="AG31" s="47" t="e">
        <f>IF((C30-$S$26*(X31+Z31+AB31+AD31+AF31))&gt;0,(C30-$S$26*(X31+Z31+AB31+AD31+AF31)),0)</f>
        <v>#DIV/0!</v>
      </c>
      <c r="AH31" s="33" t="e">
        <f>IF($M$26&gt;AF40,IF(AG31=$AG$39,1,0),0)</f>
        <v>#DIV/0!</v>
      </c>
      <c r="AI31" s="49" t="e">
        <f>IF((C30-$S$26*(X31+Z31+AB31+AD31+AF31+AH31))&gt;0,(C30-$S$26*(X31+Z31+AB31+AD31+AF31+AH31)),0)</f>
        <v>#DIV/0!</v>
      </c>
      <c r="AJ31" s="51" t="e">
        <f>IF($M$26&gt;AH40,IF(AI31=$AI$39,1,0),0)</f>
        <v>#DIV/0!</v>
      </c>
      <c r="AK31" s="53" t="e">
        <f>SUM(Z31+AB31+AD31+AF31+AH31+AJ31)</f>
        <v>#DIV/0!</v>
      </c>
      <c r="AL31" s="42"/>
    </row>
    <row r="32" spans="1:38" ht="32.5" customHeight="1" thickBot="1">
      <c r="A32" s="155" t="s">
        <v>83</v>
      </c>
      <c r="B32" s="156"/>
      <c r="C32" s="158" t="e">
        <f>AK31</f>
        <v>#DIV/0!</v>
      </c>
      <c r="D32" s="159"/>
      <c r="E32" s="158" t="e">
        <f>AK32</f>
        <v>#DIV/0!</v>
      </c>
      <c r="F32" s="159"/>
      <c r="G32" s="158" t="e">
        <f>AK33</f>
        <v>#DIV/0!</v>
      </c>
      <c r="H32" s="159"/>
      <c r="I32" s="158" t="e">
        <f>AK34</f>
        <v>#DIV/0!</v>
      </c>
      <c r="J32" s="159"/>
      <c r="K32" s="158" t="e">
        <f>AK35</f>
        <v>#DIV/0!</v>
      </c>
      <c r="L32" s="159"/>
      <c r="M32" s="158" t="e">
        <f>AK36</f>
        <v>#DIV/0!</v>
      </c>
      <c r="N32" s="159"/>
      <c r="O32" s="158" t="e">
        <f>AK37</f>
        <v>#DIV/0!</v>
      </c>
      <c r="P32" s="159"/>
      <c r="Q32" s="158" t="e">
        <f>AK38</f>
        <v>#DIV/0!</v>
      </c>
      <c r="R32" s="159"/>
      <c r="S32" s="82" t="e">
        <f>SUM(C32:R32)</f>
        <v>#DIV/0!</v>
      </c>
      <c r="V32" s="40"/>
      <c r="W32" s="38" t="str">
        <f>E28</f>
        <v>Lista 2</v>
      </c>
      <c r="X32" s="26" t="e">
        <f>E31</f>
        <v>#DIV/0!</v>
      </c>
      <c r="Y32" s="47" t="e">
        <f>E30-$S$26*E31</f>
        <v>#DIV/0!</v>
      </c>
      <c r="Z32" s="33" t="e">
        <f>IF($M$26&gt;$X$40,IF(Y32=$Y$39,1,0),0)</f>
        <v>#DIV/0!</v>
      </c>
      <c r="AA32" s="47" t="e">
        <f>IF(E30-($S$26*(X32+Z32))&gt;0,E30-($S$26*(X32+Z32)),0)</f>
        <v>#DIV/0!</v>
      </c>
      <c r="AB32" s="33" t="e">
        <f>IF($M$26&gt;Z40,IF(AA32=$AA$39,1,0),0)</f>
        <v>#DIV/0!</v>
      </c>
      <c r="AC32" s="47" t="e">
        <f>IF((E30-$S$26*(X32+Z32+AB32))&gt;0,(E30-$S$26*(X32+Z32+AB32)),0)</f>
        <v>#DIV/0!</v>
      </c>
      <c r="AD32" s="33" t="e">
        <f>IF($M$26&gt;AB40,IF(AC32=$AC$39,1,0),0)</f>
        <v>#DIV/0!</v>
      </c>
      <c r="AE32" s="47" t="e">
        <f>IF((E30-$S$26*(X32+Z32+AB32+AD32))&gt;0,(E30-$S$26*(X32+Z32+AB32+AD32)),0)</f>
        <v>#DIV/0!</v>
      </c>
      <c r="AF32" s="33" t="e">
        <f>IF($M$26&gt;AD40,IF(AE32=$AE$39,1,0),0)</f>
        <v>#DIV/0!</v>
      </c>
      <c r="AG32" s="47" t="e">
        <f>IF((E30-$S$26*(X32+Z32+AB32+AD32+AF32))&gt;0,(E30-$S$26*(X32+Z32+AB32+AD32+AF32)),0)</f>
        <v>#DIV/0!</v>
      </c>
      <c r="AH32" s="33" t="e">
        <f>IF($M$26&gt;AF40,IF(AG32=$AG$39,1,0),0)</f>
        <v>#DIV/0!</v>
      </c>
      <c r="AI32" s="49" t="e">
        <f>IF((E30-$S$26*(Z32+AB32+AD32+AF32+AH32+X32))&gt;0,(E30-$S$26*(Z32+AB32+AD32+AF32+AH32+X32)),0)</f>
        <v>#DIV/0!</v>
      </c>
      <c r="AJ32" s="51" t="e">
        <f>IF($M$26&gt;AH40,IF(AI32=$AI$39,1,0),0)</f>
        <v>#DIV/0!</v>
      </c>
      <c r="AK32" s="54" t="e">
        <f t="shared" ref="AK32:AK39" si="2">SUM(Z32+AB32+AD32+AF32+AH32+AJ32)</f>
        <v>#DIV/0!</v>
      </c>
      <c r="AL32" s="42"/>
    </row>
    <row r="33" spans="1:38" ht="32.5" customHeight="1" thickBot="1">
      <c r="A33" s="160" t="s">
        <v>19</v>
      </c>
      <c r="B33" s="161"/>
      <c r="C33" s="162" t="e">
        <f>SUM(C31:D32)</f>
        <v>#DIV/0!</v>
      </c>
      <c r="D33" s="163"/>
      <c r="E33" s="162" t="e">
        <f t="shared" ref="E33" si="3">SUM(E31:F32)</f>
        <v>#DIV/0!</v>
      </c>
      <c r="F33" s="163"/>
      <c r="G33" s="162" t="e">
        <f t="shared" ref="G33" si="4">SUM(G31:H32)</f>
        <v>#DIV/0!</v>
      </c>
      <c r="H33" s="163"/>
      <c r="I33" s="162" t="e">
        <f t="shared" ref="I33" si="5">SUM(I31:J32)</f>
        <v>#DIV/0!</v>
      </c>
      <c r="J33" s="163"/>
      <c r="K33" s="162" t="e">
        <f t="shared" ref="K33" si="6">SUM(K31:L32)</f>
        <v>#DIV/0!</v>
      </c>
      <c r="L33" s="163"/>
      <c r="M33" s="162" t="e">
        <f t="shared" ref="M33" si="7">SUM(M31:N32)</f>
        <v>#DIV/0!</v>
      </c>
      <c r="N33" s="163"/>
      <c r="O33" s="162" t="e">
        <f t="shared" ref="O33" si="8">SUM(O31:P32)</f>
        <v>#DIV/0!</v>
      </c>
      <c r="P33" s="163"/>
      <c r="Q33" s="162" t="e">
        <f t="shared" ref="Q33" si="9">SUM(Q31:R32)</f>
        <v>#DIV/0!</v>
      </c>
      <c r="R33" s="163"/>
      <c r="S33" s="69" t="e">
        <f>SUM(C33:R33)</f>
        <v>#DIV/0!</v>
      </c>
      <c r="V33" s="40"/>
      <c r="W33" s="38" t="str">
        <f>G28</f>
        <v>Lista 3</v>
      </c>
      <c r="X33" s="26" t="e">
        <f>G31</f>
        <v>#DIV/0!</v>
      </c>
      <c r="Y33" s="47" t="e">
        <f>G30-$S$26*G31</f>
        <v>#DIV/0!</v>
      </c>
      <c r="Z33" s="33" t="e">
        <f>IF($M$26&gt;$X$40,IF(Y33=$Y$39,1,0),0)</f>
        <v>#DIV/0!</v>
      </c>
      <c r="AA33" s="47" t="e">
        <f>IF(G30-($S$26*(X33+Z33))&gt;0,G30-($S$26*(X33+Z33)),0)</f>
        <v>#DIV/0!</v>
      </c>
      <c r="AB33" s="33" t="e">
        <f>IF($M$26&gt;Z40,IF(AA33=$AA$39,1,0),0)</f>
        <v>#DIV/0!</v>
      </c>
      <c r="AC33" s="47" t="e">
        <f>IF((G30-$S$26*(X33+Z33+AB33))&gt;0,(G30-$S$26*(X33+Z33+AB33)),0)</f>
        <v>#DIV/0!</v>
      </c>
      <c r="AD33" s="33" t="e">
        <f>IF($M$26&gt;AB40,IF(AC33=$AC$39,1,0),0)</f>
        <v>#DIV/0!</v>
      </c>
      <c r="AE33" s="47" t="e">
        <f>IF((G30-$S$26*(X33+Z33+AB33+AD33))&gt;0,(G30-$S$26*(X33+Z33+AB33+AD33)),0)</f>
        <v>#DIV/0!</v>
      </c>
      <c r="AF33" s="33" t="e">
        <f>IF($M$26&gt;AD40,IF(AE33=$AE$39,1,0),0)</f>
        <v>#DIV/0!</v>
      </c>
      <c r="AG33" s="47" t="e">
        <f>IF((G30-$S$26*(Z33+AB33+AD33+AF33+X33))&gt;0,(G30-$S$26*(Z33+AB33+AD33+AF33+X33)),0)</f>
        <v>#DIV/0!</v>
      </c>
      <c r="AH33" s="33" t="e">
        <f>IF($M$26&gt;AF40,IF(AG33=$AG$39,1,0),0)</f>
        <v>#DIV/0!</v>
      </c>
      <c r="AI33" s="49" t="e">
        <f>IF((G30-$S$26*(AB33+AD33+AF33+AH33+Z33+X33))&gt;0,(G30-$S$26*(X33+AB33+AD33+AF33+AH33+Z33)),0)</f>
        <v>#DIV/0!</v>
      </c>
      <c r="AJ33" s="51" t="e">
        <f>IF($M$26&gt;AH40,IF(AI33=$AI$39,1,0),0)</f>
        <v>#DIV/0!</v>
      </c>
      <c r="AK33" s="54" t="e">
        <f t="shared" si="2"/>
        <v>#DIV/0!</v>
      </c>
      <c r="AL33" s="42"/>
    </row>
    <row r="34" spans="1:38" ht="32.5" customHeight="1" thickBot="1">
      <c r="V34" s="40"/>
      <c r="W34" s="38" t="str">
        <f>I28</f>
        <v>Lista 4</v>
      </c>
      <c r="X34" s="26" t="e">
        <f>I31</f>
        <v>#DIV/0!</v>
      </c>
      <c r="Y34" s="47" t="e">
        <f>I30-$S$26*I31</f>
        <v>#DIV/0!</v>
      </c>
      <c r="Z34" s="33" t="e">
        <f>IF($M$26&gt;$X$40,IF(Y34=$Y$39,1,0),0)</f>
        <v>#DIV/0!</v>
      </c>
      <c r="AA34" s="47" t="e">
        <f>IF(I30-($S$26*(X34+Z34))&gt;0,I30-($S$26*(X34+Z34)),0)</f>
        <v>#DIV/0!</v>
      </c>
      <c r="AB34" s="33" t="e">
        <f>IF($M$26&gt;Z40,IF(AA34=$AA$39,1,0),0)</f>
        <v>#DIV/0!</v>
      </c>
      <c r="AC34" s="47" t="e">
        <f>IF((I30-$S$26*(X34+Z34+AB34))&gt;0,(I30-$S$26*(X34+Z34+AB34)),0)</f>
        <v>#DIV/0!</v>
      </c>
      <c r="AD34" s="33" t="e">
        <f>IF($M$26&gt;AB40,IF(AC34=$AC$39,1,0),0)</f>
        <v>#DIV/0!</v>
      </c>
      <c r="AE34" s="47" t="e">
        <f>IF((I30-$S$26*(X34+Z34+AB34+AD34))&gt;0,(I30-$S$26*(X34+Z34+AB34+AD34)),0)</f>
        <v>#DIV/0!</v>
      </c>
      <c r="AF34" s="33" t="e">
        <f>IF($M$26&gt;AD40,IF(AE34=$AE$39,1,0),0)</f>
        <v>#DIV/0!</v>
      </c>
      <c r="AG34" s="47" t="e">
        <f>IF((I30-$S$26*(X34+Z34+AB34+AD34+AF34))&gt;0,(I30-$S$26*(X34+Z34+AB34+AD34+AF34)),0)</f>
        <v>#DIV/0!</v>
      </c>
      <c r="AH34" s="33" t="e">
        <f>IF($M$26&gt;AF40,IF(AG34=$AG$39,1,0),0)</f>
        <v>#DIV/0!</v>
      </c>
      <c r="AI34" s="49" t="e">
        <f>IF((I30-$S$26*(Z34+AB34+AD34+AF34+AH34+X34))&gt;0,(I30-$S$26*(Z34+AB34+AD34+AF34+AH34+X34)),0)</f>
        <v>#DIV/0!</v>
      </c>
      <c r="AJ34" s="51" t="e">
        <f>IF($M$26&gt;AH40,IF(AI34=$AI$39,1,0),0)</f>
        <v>#DIV/0!</v>
      </c>
      <c r="AK34" s="54" t="e">
        <f t="shared" si="2"/>
        <v>#DIV/0!</v>
      </c>
      <c r="AL34" s="42"/>
    </row>
    <row r="35" spans="1:38" ht="32.5" customHeight="1" thickBot="1">
      <c r="A35" s="171" t="s">
        <v>42</v>
      </c>
      <c r="B35" s="171"/>
      <c r="C35" s="171"/>
      <c r="D35" s="171"/>
      <c r="E35" s="172" t="s">
        <v>43</v>
      </c>
      <c r="F35" s="172"/>
      <c r="J35" s="3"/>
      <c r="K35" s="3"/>
      <c r="L35" s="3"/>
      <c r="M35" s="3"/>
      <c r="N35" s="3"/>
      <c r="O35" s="3"/>
      <c r="P35" s="3"/>
      <c r="Q35" s="3"/>
      <c r="V35" s="40"/>
      <c r="W35" s="38" t="str">
        <f>K28</f>
        <v>Lista 5</v>
      </c>
      <c r="X35" s="26" t="e">
        <f>K31</f>
        <v>#DIV/0!</v>
      </c>
      <c r="Y35" s="47" t="e">
        <f>K30-$S$26*K31</f>
        <v>#DIV/0!</v>
      </c>
      <c r="Z35" s="33" t="e">
        <f t="shared" ref="Z35:Z38" si="10">IF($M$26&gt;$X$40,IF(Y35=$Y$39,1,0),0)</f>
        <v>#DIV/0!</v>
      </c>
      <c r="AA35" s="47" t="e">
        <f>IF(K30-($S$26*(X35+Z35))&gt;0,K30-($S$26*(X35+Z35)),0)</f>
        <v>#DIV/0!</v>
      </c>
      <c r="AB35" s="33" t="e">
        <f>IF($M$26&gt;Z40,IF(AA35=$AA$39,1,0),0)</f>
        <v>#DIV/0!</v>
      </c>
      <c r="AC35" s="47" t="e">
        <f>IF((K30-$S$26*(X35+Z35+AB35))&gt;0,(K30-$S$26*(X35+Z35+AB35)),0)</f>
        <v>#DIV/0!</v>
      </c>
      <c r="AD35" s="33" t="e">
        <f>IF($M$26&gt;AB40,IF(AC35=$AC$39,1,0),0)</f>
        <v>#DIV/0!</v>
      </c>
      <c r="AE35" s="47" t="e">
        <f>IF((K30-$S$26*(X35+Z35+AB35+AD35))&gt;0,(K30-$S$26*(X35+Z35+AB35+AD35)),0)</f>
        <v>#DIV/0!</v>
      </c>
      <c r="AF35" s="33" t="e">
        <f>IF($M$26&gt;AD40,IF(AE35=$AE$39,1,0),0)</f>
        <v>#DIV/0!</v>
      </c>
      <c r="AG35" s="47" t="e">
        <f>IF((K30-$S$26*(X35+Z35+AB35+AD35+AF35))&gt;0,(K30-$S$26*(X35+Z35+AB35+AD35+AF35)),0)</f>
        <v>#DIV/0!</v>
      </c>
      <c r="AH35" s="33" t="e">
        <f>IF($M$26&gt;AF40,IF(AG35=$AG$39,1,0),0)</f>
        <v>#DIV/0!</v>
      </c>
      <c r="AI35" s="49" t="e">
        <f>IF((K30-$S$26*(Z35+AB35+AD35+AF35+AH35+X35))&gt;0,(K30-$S$26*(Z35+AB35+AD35+AF35+AH35+X35)),0)</f>
        <v>#DIV/0!</v>
      </c>
      <c r="AJ35" s="51" t="e">
        <f>IF($M$26&gt;AH40,IF(AI35=$AI$39,1,0),0)</f>
        <v>#DIV/0!</v>
      </c>
      <c r="AK35" s="54" t="e">
        <f t="shared" si="2"/>
        <v>#DIV/0!</v>
      </c>
      <c r="AL35" s="42"/>
    </row>
    <row r="36" spans="1:38" ht="32.5" customHeight="1" thickBot="1">
      <c r="A36" s="238"/>
      <c r="B36" s="238"/>
      <c r="C36" s="238"/>
      <c r="D36" s="238"/>
      <c r="E36" s="239"/>
      <c r="F36" s="239"/>
      <c r="H36" s="3"/>
      <c r="I36" s="3"/>
      <c r="J36" s="3"/>
      <c r="K36" s="3"/>
      <c r="L36" s="3"/>
      <c r="M36" s="3"/>
      <c r="N36" s="3"/>
      <c r="O36" s="3"/>
      <c r="P36" s="3"/>
      <c r="Q36" s="3"/>
      <c r="V36" s="40"/>
      <c r="W36" s="38" t="str">
        <f>M28</f>
        <v>Lista 6</v>
      </c>
      <c r="X36" s="26" t="e">
        <f>M31</f>
        <v>#DIV/0!</v>
      </c>
      <c r="Y36" s="47" t="e">
        <f>M30-$S$26*M31</f>
        <v>#DIV/0!</v>
      </c>
      <c r="Z36" s="33" t="e">
        <f t="shared" si="10"/>
        <v>#DIV/0!</v>
      </c>
      <c r="AA36" s="47" t="e">
        <f>IF(M30-($S$26*(X36+Z36))&gt;0,M30-($S$26*(X36+Z36)),0)</f>
        <v>#DIV/0!</v>
      </c>
      <c r="AB36" s="33" t="e">
        <f>IF($M$26&gt;Z40,IF(AA36=$AA$39,1,0),0)</f>
        <v>#DIV/0!</v>
      </c>
      <c r="AC36" s="47" t="e">
        <f>IF((M30-$S$26*(X36+Z36+AB36))&gt;0,(M30-$S$26*(X36+Z36+AB36)),0)</f>
        <v>#DIV/0!</v>
      </c>
      <c r="AD36" s="33" t="e">
        <f>IF($M$26&gt;AB40,IF(AC36=$AC$39,1,0),0)</f>
        <v>#DIV/0!</v>
      </c>
      <c r="AE36" s="47" t="e">
        <f>IF((M30-$S$26*(X36+Z36+AB36+AD36))&gt;0,(M30-$S$26*(X36+Z36+AB36+AD36)),0)</f>
        <v>#DIV/0!</v>
      </c>
      <c r="AF36" s="33" t="e">
        <f>IF($M$26&gt;AD40,IF(AE36=$AE$39,1,0),0)</f>
        <v>#DIV/0!</v>
      </c>
      <c r="AG36" s="47" t="e">
        <f>IF((M30-$S$26*(X36+Z36+AB36+AD36+AF36))&gt;0,(M30-$S$26*(X36+Z36+AB36+AD36+AF36)),0)</f>
        <v>#DIV/0!</v>
      </c>
      <c r="AH36" s="33" t="e">
        <f>IF($M$26&gt;AF40,IF(AG36=$AG$39,1,0),0)</f>
        <v>#DIV/0!</v>
      </c>
      <c r="AI36" s="49" t="e">
        <f>IF((M30-$S$26*(Z36+AB36+AD36+AF36+AH36+X36))&gt;0,(M30-$S$26*(Z36+AB36+AD36+AF36+AH36+X36)),0)</f>
        <v>#DIV/0!</v>
      </c>
      <c r="AJ36" s="51" t="e">
        <f>IF($M$26&gt;AH40,IF(AI36=$AI$39,1,0),0)</f>
        <v>#DIV/0!</v>
      </c>
      <c r="AK36" s="54" t="e">
        <f t="shared" si="2"/>
        <v>#DIV/0!</v>
      </c>
      <c r="AL36" s="42"/>
    </row>
    <row r="37" spans="1:38" ht="32.5" customHeight="1" thickBot="1">
      <c r="A37" s="173" t="s">
        <v>33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V37" s="40"/>
      <c r="W37" s="38" t="str">
        <f>O28</f>
        <v>Lista 7</v>
      </c>
      <c r="X37" s="26" t="e">
        <f>O31</f>
        <v>#DIV/0!</v>
      </c>
      <c r="Y37" s="47" t="e">
        <f>O30-$S$26*O31</f>
        <v>#DIV/0!</v>
      </c>
      <c r="Z37" s="33" t="e">
        <f t="shared" si="10"/>
        <v>#DIV/0!</v>
      </c>
      <c r="AA37" s="47" t="e">
        <f>IF(O30-($S$26*(X37+Z37))&gt;0,O30-($S$26*(X37+Z37)),0)</f>
        <v>#DIV/0!</v>
      </c>
      <c r="AB37" s="33" t="e">
        <f>IF($M$26&gt;Z40,IF(AA37=$AA$39,1,0),0)</f>
        <v>#DIV/0!</v>
      </c>
      <c r="AC37" s="47" t="e">
        <f>IF((O30-$S$26*(X37+Z37+AB37))&gt;0,(O30-$S$26*(X37+Z37+AB37)),0)</f>
        <v>#DIV/0!</v>
      </c>
      <c r="AD37" s="33" t="e">
        <f>IF($M$26&gt;AB40,IF(AC37=$AC$39,1,0),0)</f>
        <v>#DIV/0!</v>
      </c>
      <c r="AE37" s="47" t="e">
        <f>IF((O30-$S$26*(X37+Z37+AB37+AD37))&gt;0,(O30-$S$26*(X37+Z37+AB37+AD37)),0)</f>
        <v>#DIV/0!</v>
      </c>
      <c r="AF37" s="33" t="e">
        <f>IF($M$26&gt;AD40,IF(AE37=$AE$39,1,0),0)</f>
        <v>#DIV/0!</v>
      </c>
      <c r="AG37" s="47" t="e">
        <f>IF((O30-$S$26*(X37+Z37+AB37+AD37+AF37))&gt;0,(O30-$S$26*(X37+Z37+AB37+AD37+AF37)),0)</f>
        <v>#DIV/0!</v>
      </c>
      <c r="AH37" s="33" t="e">
        <f>IF($M$26&gt;AF40,IF(AG37=$AG$39,1,0),0)</f>
        <v>#DIV/0!</v>
      </c>
      <c r="AI37" s="49" t="e">
        <f>IF((O30-$S$26*(Z37+AB37+AD37+AF37+AH37+X37))&gt;0,(O30-$S$26*(Z37+AB37+AD37+AF37+AH37+X37)),0)</f>
        <v>#DIV/0!</v>
      </c>
      <c r="AJ37" s="51" t="e">
        <f>IF($M$26&gt;AH40,IF(AI37=$AI$39,1,0),0)</f>
        <v>#DIV/0!</v>
      </c>
      <c r="AK37" s="54" t="e">
        <f t="shared" si="2"/>
        <v>#DIV/0!</v>
      </c>
      <c r="AL37" s="42"/>
    </row>
    <row r="38" spans="1:38" ht="32.5" customHeight="1" thickBot="1">
      <c r="A38" s="169"/>
      <c r="B38" s="169"/>
      <c r="D38" s="169"/>
      <c r="E38" s="169"/>
      <c r="G38" s="169"/>
      <c r="H38" s="169"/>
      <c r="J38" s="169"/>
      <c r="K38" s="169"/>
      <c r="M38" s="169"/>
      <c r="N38" s="169"/>
      <c r="P38" s="169"/>
      <c r="Q38" s="169"/>
      <c r="V38" s="40"/>
      <c r="W38" s="38" t="str">
        <f>Q28</f>
        <v>Lista 8</v>
      </c>
      <c r="X38" s="30" t="e">
        <f>Q31</f>
        <v>#DIV/0!</v>
      </c>
      <c r="Y38" s="47" t="e">
        <f>Q30-$S$26*Q31</f>
        <v>#DIV/0!</v>
      </c>
      <c r="Z38" s="33" t="e">
        <f t="shared" si="10"/>
        <v>#DIV/0!</v>
      </c>
      <c r="AA38" s="47" t="e">
        <f>IF(Q30-($S$26*(X38+Z38))&gt;0,Q30-($S$26*(X38+Z38)),0)</f>
        <v>#DIV/0!</v>
      </c>
      <c r="AB38" s="33" t="e">
        <f>IF($M$26&gt;Z40,IF(AA38=$AA$39,1,0),0)</f>
        <v>#DIV/0!</v>
      </c>
      <c r="AC38" s="47" t="e">
        <f>IF((Q30-$S$26*(X38+Z38+AB38))&gt;0,(Q30-$S$26*(X38+Z38+AB38)),0)</f>
        <v>#DIV/0!</v>
      </c>
      <c r="AD38" s="33" t="e">
        <f>IF($M$26&gt;AB40,IF(AC38=$AC$39,1,0),0)</f>
        <v>#DIV/0!</v>
      </c>
      <c r="AE38" s="47" t="e">
        <f>IF((Q30-$S$26*(X38+Z38+AB38+AD38))&gt;0,(Q30-$S$26*(X38+Z38+AB38+AD38)),0)</f>
        <v>#DIV/0!</v>
      </c>
      <c r="AF38" s="33" t="e">
        <f>IF($M$26&gt;AD40,IF(AE38=$AE$39,1,0),0)</f>
        <v>#DIV/0!</v>
      </c>
      <c r="AG38" s="47" t="e">
        <f>IF((Q30-$S$26*(X38+Z38+AB38+AD38+AF38))&gt;0,(Q30-$S$26*(X38+Z38+AB38+AD38+AF38)),0)</f>
        <v>#DIV/0!</v>
      </c>
      <c r="AH38" s="33" t="e">
        <f>IF($M$26&gt;AF40,IF(AG38=$AG$39,1,0),0)</f>
        <v>#DIV/0!</v>
      </c>
      <c r="AI38" s="49" t="e">
        <f>IF((Q30-$S$26*(X38+Z38+AB38+AD38+AF38+AH38))&gt;0,(Q30-$S$26*(X38+Z38+AB38+AD38+AF38+AH38)),0)</f>
        <v>#DIV/0!</v>
      </c>
      <c r="AJ38" s="51" t="e">
        <f>IF($M$26&gt;AH40,IF(AI38=$AI$39,1,0),0)</f>
        <v>#DIV/0!</v>
      </c>
      <c r="AK38" s="55" t="e">
        <f t="shared" si="2"/>
        <v>#DIV/0!</v>
      </c>
      <c r="AL38" s="42"/>
    </row>
    <row r="39" spans="1:38" ht="32.5" customHeight="1" thickBot="1">
      <c r="A39" s="168" t="s">
        <v>35</v>
      </c>
      <c r="B39" s="168"/>
      <c r="C39" s="41"/>
      <c r="D39" s="168" t="s">
        <v>34</v>
      </c>
      <c r="E39" s="168"/>
      <c r="G39" s="168" t="s">
        <v>34</v>
      </c>
      <c r="H39" s="168"/>
      <c r="J39" s="168" t="s">
        <v>34</v>
      </c>
      <c r="K39" s="168"/>
      <c r="M39" s="168" t="s">
        <v>34</v>
      </c>
      <c r="N39" s="168"/>
      <c r="P39" s="168" t="s">
        <v>34</v>
      </c>
      <c r="Q39" s="168"/>
      <c r="V39" s="40"/>
      <c r="W39" s="38"/>
      <c r="X39" s="56" t="e">
        <f>SUM(X31:X38)</f>
        <v>#DIV/0!</v>
      </c>
      <c r="Y39" s="48" t="e">
        <f>MAX(Y31:Y38)</f>
        <v>#DIV/0!</v>
      </c>
      <c r="Z39" s="31" t="e">
        <f>SUM(Z31:Z38)</f>
        <v>#DIV/0!</v>
      </c>
      <c r="AA39" s="48" t="e">
        <f t="shared" ref="AA39:AC39" si="11">MAX(AA31:AA38)</f>
        <v>#DIV/0!</v>
      </c>
      <c r="AB39" s="31" t="e">
        <f>SUM(AB31:AB38)</f>
        <v>#DIV/0!</v>
      </c>
      <c r="AC39" s="48" t="e">
        <f t="shared" si="11"/>
        <v>#DIV/0!</v>
      </c>
      <c r="AD39" s="31" t="e">
        <f>SUM(AD31:AD38)</f>
        <v>#DIV/0!</v>
      </c>
      <c r="AE39" s="48" t="e">
        <f t="shared" ref="AE39" si="12">MAX(AE31:AE38)</f>
        <v>#DIV/0!</v>
      </c>
      <c r="AF39" s="31" t="e">
        <f>SUM(AF31:AF38)</f>
        <v>#DIV/0!</v>
      </c>
      <c r="AG39" s="48" t="e">
        <f t="shared" ref="AG39" si="13">MAX(AG31:AG38)</f>
        <v>#DIV/0!</v>
      </c>
      <c r="AH39" s="31" t="e">
        <f>SUM(AH31:AH38)</f>
        <v>#DIV/0!</v>
      </c>
      <c r="AI39" s="50" t="e">
        <f t="shared" ref="AI39" si="14">MAX(AI31:AI38)</f>
        <v>#DIV/0!</v>
      </c>
      <c r="AJ39" s="31" t="e">
        <f>SUM(AJ31:AJ38)</f>
        <v>#DIV/0!</v>
      </c>
      <c r="AK39" s="52" t="e">
        <f t="shared" si="2"/>
        <v>#DIV/0!</v>
      </c>
      <c r="AL39" s="42"/>
    </row>
    <row r="40" spans="1:38" ht="32.5" customHeight="1">
      <c r="A40" s="169"/>
      <c r="B40" s="169"/>
      <c r="D40" s="169"/>
      <c r="E40" s="169"/>
      <c r="G40" s="169"/>
      <c r="H40" s="169"/>
      <c r="J40" s="169"/>
      <c r="K40" s="169"/>
      <c r="M40" s="169"/>
      <c r="N40" s="169"/>
      <c r="P40" s="169"/>
      <c r="Q40" s="169"/>
      <c r="V40" s="40"/>
      <c r="W40" s="41"/>
      <c r="X40" s="43" t="e">
        <f>SUM(X39)</f>
        <v>#DIV/0!</v>
      </c>
      <c r="Y40" s="15"/>
      <c r="Z40" s="43" t="e">
        <f>Z39+X39</f>
        <v>#DIV/0!</v>
      </c>
      <c r="AA40" s="15"/>
      <c r="AB40" s="43" t="e">
        <f>AB39+Z39+X39</f>
        <v>#DIV/0!</v>
      </c>
      <c r="AC40" s="15"/>
      <c r="AD40" s="43" t="e">
        <f>AD39+AB39+Z39+X39</f>
        <v>#DIV/0!</v>
      </c>
      <c r="AE40" s="15"/>
      <c r="AF40" s="43" t="e">
        <f>AF39+AD39+AB39+Z39+X39</f>
        <v>#DIV/0!</v>
      </c>
      <c r="AG40" s="15"/>
      <c r="AH40" s="43" t="e">
        <f>AH39+AF39+AD39+AB39+Z39+X39</f>
        <v>#DIV/0!</v>
      </c>
      <c r="AI40" s="43"/>
      <c r="AJ40" s="43"/>
      <c r="AK40" s="41"/>
      <c r="AL40" s="42"/>
    </row>
    <row r="41" spans="1:38" ht="13.5" thickBot="1">
      <c r="A41" s="168" t="s">
        <v>34</v>
      </c>
      <c r="B41" s="168"/>
      <c r="C41" s="41"/>
      <c r="D41" s="168" t="s">
        <v>34</v>
      </c>
      <c r="E41" s="168"/>
      <c r="G41" s="168" t="s">
        <v>34</v>
      </c>
      <c r="H41" s="168"/>
      <c r="J41" s="168" t="s">
        <v>34</v>
      </c>
      <c r="K41" s="168"/>
      <c r="M41" s="168" t="s">
        <v>34</v>
      </c>
      <c r="N41" s="168"/>
      <c r="P41" s="168" t="s">
        <v>34</v>
      </c>
      <c r="Q41" s="168"/>
      <c r="V41" s="44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6"/>
    </row>
  </sheetData>
  <sheetProtection algorithmName="SHA-512" hashValue="F0MBG7g+RBpnGHMu85qL+CEvyBhAEMktGWEhlpOlloEYq+ClUrf7PXthnN3tvAWqK0/vySKL5qWvEL8XK6nqyA==" saltValue="Zka/uKz4oXthmdiGqRWpTQ==" spinCount="100000" sheet="1" objects="1" scenarios="1"/>
  <mergeCells count="168">
    <mergeCell ref="A39:B39"/>
    <mergeCell ref="D39:E39"/>
    <mergeCell ref="G39:H39"/>
    <mergeCell ref="J39:K39"/>
    <mergeCell ref="M39:N39"/>
    <mergeCell ref="P39:Q39"/>
    <mergeCell ref="A35:D35"/>
    <mergeCell ref="E35:F35"/>
    <mergeCell ref="A36:D36"/>
    <mergeCell ref="E36:F36"/>
    <mergeCell ref="A37:R37"/>
    <mergeCell ref="A38:B38"/>
    <mergeCell ref="D38:E38"/>
    <mergeCell ref="G38:H38"/>
    <mergeCell ref="J38:K38"/>
    <mergeCell ref="M38:N38"/>
    <mergeCell ref="W5:Z5"/>
    <mergeCell ref="W6:Z6"/>
    <mergeCell ref="W7:Z7"/>
    <mergeCell ref="W8:Z8"/>
    <mergeCell ref="W9:Z9"/>
    <mergeCell ref="W10:Z10"/>
    <mergeCell ref="A41:B41"/>
    <mergeCell ref="D41:E41"/>
    <mergeCell ref="G41:H41"/>
    <mergeCell ref="J41:K41"/>
    <mergeCell ref="M41:N41"/>
    <mergeCell ref="P41:Q41"/>
    <mergeCell ref="A40:B40"/>
    <mergeCell ref="D40:E40"/>
    <mergeCell ref="G40:H40"/>
    <mergeCell ref="Y29:Z29"/>
    <mergeCell ref="W26:AH26"/>
    <mergeCell ref="W17:Z17"/>
    <mergeCell ref="W18:Z18"/>
    <mergeCell ref="W19:Z19"/>
    <mergeCell ref="J40:K40"/>
    <mergeCell ref="M40:N40"/>
    <mergeCell ref="P40:Q40"/>
    <mergeCell ref="P38:Q38"/>
    <mergeCell ref="W20:Z20"/>
    <mergeCell ref="W21:Z21"/>
    <mergeCell ref="AI29:AJ29"/>
    <mergeCell ref="W11:Z11"/>
    <mergeCell ref="W12:Z12"/>
    <mergeCell ref="W13:Z13"/>
    <mergeCell ref="W14:Z14"/>
    <mergeCell ref="W15:Z15"/>
    <mergeCell ref="W16:Z16"/>
    <mergeCell ref="AA29:AB29"/>
    <mergeCell ref="AC29:AD29"/>
    <mergeCell ref="AE29:AF29"/>
    <mergeCell ref="AG29:AH29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A30:B30"/>
    <mergeCell ref="C30:D30"/>
    <mergeCell ref="E30:F30"/>
    <mergeCell ref="G30:H30"/>
    <mergeCell ref="I30:J30"/>
    <mergeCell ref="K30:L30"/>
    <mergeCell ref="M30:N30"/>
    <mergeCell ref="Q31:R31"/>
    <mergeCell ref="O30:P30"/>
    <mergeCell ref="Q30:R30"/>
    <mergeCell ref="A31:B31"/>
    <mergeCell ref="C31:D31"/>
    <mergeCell ref="E31:F31"/>
    <mergeCell ref="G31:H31"/>
    <mergeCell ref="I31:J31"/>
    <mergeCell ref="K31:L31"/>
    <mergeCell ref="M31:N31"/>
    <mergeCell ref="O31:P31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A25:S25"/>
    <mergeCell ref="K26:L26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N26:O26"/>
    <mergeCell ref="P26:R26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A19:B22"/>
    <mergeCell ref="C19:D22"/>
    <mergeCell ref="E19:F22"/>
    <mergeCell ref="G19:H22"/>
    <mergeCell ref="I19:J22"/>
    <mergeCell ref="K19:L22"/>
    <mergeCell ref="M19:N22"/>
    <mergeCell ref="O19:P22"/>
    <mergeCell ref="Q19:R22"/>
    <mergeCell ref="N10:O10"/>
    <mergeCell ref="N14:O14"/>
    <mergeCell ref="A15:S15"/>
    <mergeCell ref="E16:F16"/>
    <mergeCell ref="I16:J16"/>
    <mergeCell ref="M16:O16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A2:T2"/>
    <mergeCell ref="A1:R1"/>
    <mergeCell ref="S1:T1"/>
    <mergeCell ref="C4:M4"/>
    <mergeCell ref="N4:O4"/>
    <mergeCell ref="P4:R4"/>
    <mergeCell ref="X29:X30"/>
    <mergeCell ref="AK29:AK30"/>
    <mergeCell ref="P10:Q10"/>
    <mergeCell ref="A11:C11"/>
    <mergeCell ref="R11:R12"/>
    <mergeCell ref="A12:C12"/>
    <mergeCell ref="P12:Q12"/>
    <mergeCell ref="A13:C13"/>
    <mergeCell ref="P13:Q13"/>
    <mergeCell ref="B6:G6"/>
    <mergeCell ref="L6:P6"/>
    <mergeCell ref="B8:G8"/>
    <mergeCell ref="A10:C10"/>
    <mergeCell ref="D10:E10"/>
    <mergeCell ref="F10:G10"/>
    <mergeCell ref="H10:I10"/>
    <mergeCell ref="J10:K10"/>
    <mergeCell ref="L10:M10"/>
  </mergeCells>
  <dataValidations count="1">
    <dataValidation type="list" allowBlank="1" showInputMessage="1" showErrorMessage="1" sqref="M26">
      <formula1>$V$5:$V$21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4" fitToWidth="2" orientation="landscape" r:id="rId1"/>
  <headerFooter alignWithMargins="0"/>
  <colBreaks count="1" manualBreakCount="1">
    <brk id="20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topLeftCell="A13" zoomScale="85" zoomScaleNormal="85" workbookViewId="0">
      <selection activeCell="I24" sqref="I24:J24"/>
    </sheetView>
  </sheetViews>
  <sheetFormatPr defaultRowHeight="13"/>
  <cols>
    <col min="1" max="1" width="11" style="1" customWidth="1"/>
    <col min="2" max="2" width="9.54296875" style="1" customWidth="1"/>
    <col min="3" max="3" width="6.54296875" style="1" customWidth="1"/>
    <col min="4" max="9" width="8" style="1" customWidth="1"/>
    <col min="10" max="10" width="9" style="1" customWidth="1"/>
    <col min="11" max="17" width="8" style="1" customWidth="1"/>
    <col min="18" max="18" width="9.90625" style="1" customWidth="1"/>
    <col min="19" max="19" width="12.26953125" style="1" customWidth="1"/>
    <col min="20" max="16384" width="8.7265625" style="1"/>
  </cols>
  <sheetData>
    <row r="1" spans="1:20" ht="18" thickBot="1">
      <c r="A1" s="210" t="s">
        <v>66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87" t="s">
        <v>70</v>
      </c>
      <c r="T1" s="88"/>
    </row>
    <row r="2" spans="1:20" ht="14">
      <c r="A2" s="213" t="s">
        <v>87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9"/>
    </row>
    <row r="3" spans="1:20" s="13" customFormat="1" ht="21.5" customHeight="1">
      <c r="A3" s="211" t="s">
        <v>67</v>
      </c>
      <c r="B3" s="211"/>
      <c r="C3" s="211"/>
      <c r="D3" s="211"/>
      <c r="E3" s="211"/>
      <c r="F3" s="211"/>
      <c r="G3" s="211"/>
      <c r="H3" s="211"/>
      <c r="I3" s="212"/>
      <c r="J3" s="240"/>
      <c r="K3" s="241"/>
      <c r="L3" s="241"/>
      <c r="M3" s="241"/>
      <c r="N3" s="241"/>
      <c r="O3" s="241"/>
      <c r="P3" s="241"/>
      <c r="Q3" s="241"/>
      <c r="R3" s="242"/>
    </row>
    <row r="5" spans="1:20" ht="22" customHeight="1">
      <c r="A5" s="2" t="s">
        <v>20</v>
      </c>
      <c r="B5" s="3"/>
      <c r="C5" s="243"/>
      <c r="D5" s="244"/>
      <c r="E5" s="244"/>
      <c r="F5" s="244"/>
      <c r="G5" s="244"/>
      <c r="H5" s="244"/>
      <c r="I5" s="244"/>
      <c r="J5" s="244"/>
      <c r="K5" s="244"/>
      <c r="L5" s="244"/>
      <c r="M5" s="245"/>
      <c r="N5" s="209" t="s">
        <v>21</v>
      </c>
      <c r="O5" s="209"/>
      <c r="P5" s="246"/>
      <c r="Q5" s="246"/>
      <c r="R5" s="246"/>
    </row>
    <row r="6" spans="1:20" ht="8.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0" s="8" customFormat="1" ht="18.5" customHeight="1">
      <c r="A7" s="18" t="s">
        <v>22</v>
      </c>
      <c r="B7" s="251"/>
      <c r="C7" s="252"/>
      <c r="D7" s="252"/>
      <c r="E7" s="252"/>
      <c r="F7" s="252"/>
      <c r="G7" s="253"/>
      <c r="H7" s="25" t="s">
        <v>23</v>
      </c>
      <c r="I7" s="247"/>
      <c r="K7" s="25" t="s">
        <v>24</v>
      </c>
      <c r="L7" s="248"/>
      <c r="M7" s="249"/>
      <c r="N7" s="249"/>
      <c r="O7" s="249"/>
      <c r="P7" s="250"/>
      <c r="Q7" s="25" t="s">
        <v>25</v>
      </c>
      <c r="R7" s="247"/>
    </row>
    <row r="8" spans="1:20" s="8" customFormat="1" ht="8.1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20" s="8" customFormat="1" ht="20" customHeight="1">
      <c r="A9" s="18" t="s">
        <v>37</v>
      </c>
      <c r="B9" s="254"/>
      <c r="C9" s="254"/>
      <c r="D9" s="254"/>
      <c r="E9" s="254"/>
      <c r="F9" s="254"/>
      <c r="G9" s="254"/>
      <c r="I9" s="18"/>
      <c r="K9" s="18"/>
      <c r="L9" s="19"/>
      <c r="N9" s="18"/>
      <c r="P9" s="18"/>
      <c r="R9" s="18"/>
    </row>
    <row r="10" spans="1:20" ht="8.15" customHeight="1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0" s="8" customFormat="1" ht="33.5" customHeight="1" thickTop="1" thickBot="1">
      <c r="A11" s="204" t="s">
        <v>39</v>
      </c>
      <c r="B11" s="205"/>
      <c r="C11" s="206"/>
      <c r="D11" s="255" t="s">
        <v>4</v>
      </c>
      <c r="E11" s="255"/>
      <c r="F11" s="207" t="s">
        <v>38</v>
      </c>
      <c r="G11" s="208"/>
      <c r="H11" s="7" t="s">
        <v>81</v>
      </c>
    </row>
    <row r="12" spans="1:20" s="8" customFormat="1" ht="21" customHeight="1" thickBot="1">
      <c r="A12" s="188"/>
      <c r="B12" s="189"/>
      <c r="C12" s="190"/>
      <c r="D12" s="9" t="s">
        <v>1</v>
      </c>
      <c r="E12" s="10" t="s">
        <v>2</v>
      </c>
      <c r="F12" s="20"/>
      <c r="G12" s="21"/>
      <c r="H12" s="191"/>
    </row>
    <row r="13" spans="1:20" s="8" customFormat="1" ht="28.5" customHeight="1" thickBot="1">
      <c r="A13" s="193" t="s">
        <v>40</v>
      </c>
      <c r="B13" s="194"/>
      <c r="C13" s="195"/>
      <c r="D13" s="256"/>
      <c r="E13" s="257"/>
      <c r="F13" s="196">
        <f>SUM(D13+E13)</f>
        <v>0</v>
      </c>
      <c r="G13" s="197"/>
      <c r="H13" s="192"/>
    </row>
    <row r="14" spans="1:20" s="8" customFormat="1" ht="28.5" customHeight="1" thickBot="1">
      <c r="A14" s="183" t="s">
        <v>0</v>
      </c>
      <c r="B14" s="184"/>
      <c r="C14" s="198"/>
      <c r="D14" s="258"/>
      <c r="E14" s="259"/>
      <c r="F14" s="199">
        <f>SUM(D14+E14)</f>
        <v>0</v>
      </c>
      <c r="G14" s="200"/>
      <c r="H14" s="27" t="e">
        <f>(F14)/(F13)</f>
        <v>#DIV/0!</v>
      </c>
    </row>
    <row r="15" spans="1:20" s="8" customFormat="1" ht="19" customHeight="1" thickTop="1">
      <c r="A15" s="11"/>
      <c r="B15" s="11"/>
      <c r="C15" s="11"/>
      <c r="D15" s="12" t="str">
        <f>IF(D14&gt;D13,"Attenzione verificare","-")</f>
        <v>-</v>
      </c>
      <c r="E15" s="12" t="str">
        <f>IF(E14&gt;E13,"Attenzione verificare","-")</f>
        <v>-</v>
      </c>
      <c r="F15" s="63"/>
      <c r="G15" s="63"/>
      <c r="H15" s="64"/>
    </row>
    <row r="16" spans="1:20" s="13" customFormat="1" ht="28.5" customHeight="1">
      <c r="A16" s="118" t="s">
        <v>26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spans="1:20" s="13" customFormat="1" ht="15.5">
      <c r="A17" s="14" t="s">
        <v>31</v>
      </c>
      <c r="B17" s="15"/>
      <c r="C17" s="247"/>
      <c r="D17" s="16"/>
      <c r="E17" s="201" t="s">
        <v>27</v>
      </c>
      <c r="F17" s="201"/>
      <c r="G17" s="247"/>
      <c r="H17" s="16"/>
      <c r="I17" s="201" t="s">
        <v>28</v>
      </c>
      <c r="J17" s="201"/>
      <c r="K17" s="247"/>
      <c r="L17" s="16"/>
      <c r="M17" s="201" t="s">
        <v>29</v>
      </c>
      <c r="N17" s="201"/>
      <c r="O17" s="201"/>
      <c r="P17" s="17">
        <f>C17+G17+K17</f>
        <v>0</v>
      </c>
      <c r="Q17" s="16" t="str">
        <f>IF((C17+G17+K17)&lt;&gt;F14,"Attenzione","-")</f>
        <v>-</v>
      </c>
    </row>
    <row r="18" spans="1:20" ht="8.15" customHeight="1" thickBot="1">
      <c r="A18" s="3"/>
      <c r="B18" s="4"/>
      <c r="C18" s="4"/>
    </row>
    <row r="19" spans="1:20" s="8" customFormat="1" ht="19" customHeight="1" thickTop="1" thickBot="1">
      <c r="A19" s="202"/>
      <c r="B19" s="203"/>
      <c r="C19" s="185" t="s">
        <v>11</v>
      </c>
      <c r="D19" s="186"/>
      <c r="E19" s="185" t="s">
        <v>12</v>
      </c>
      <c r="F19" s="186"/>
      <c r="G19" s="185" t="s">
        <v>13</v>
      </c>
      <c r="H19" s="186"/>
      <c r="I19" s="185" t="s">
        <v>14</v>
      </c>
      <c r="J19" s="186"/>
      <c r="K19" s="185" t="s">
        <v>15</v>
      </c>
      <c r="L19" s="186"/>
      <c r="M19" s="185" t="s">
        <v>16</v>
      </c>
      <c r="N19" s="186"/>
      <c r="O19" s="185" t="s">
        <v>17</v>
      </c>
      <c r="P19" s="186"/>
      <c r="Q19" s="185" t="s">
        <v>36</v>
      </c>
      <c r="R19" s="187"/>
      <c r="S19" s="24" t="s">
        <v>41</v>
      </c>
    </row>
    <row r="20" spans="1:20" s="8" customFormat="1" ht="12.75" customHeight="1">
      <c r="A20" s="177" t="s">
        <v>10</v>
      </c>
      <c r="B20" s="178"/>
      <c r="C20" s="260"/>
      <c r="D20" s="261"/>
      <c r="E20" s="260"/>
      <c r="F20" s="261"/>
      <c r="G20" s="260"/>
      <c r="H20" s="261"/>
      <c r="I20" s="260"/>
      <c r="J20" s="261"/>
      <c r="K20" s="260"/>
      <c r="L20" s="261"/>
      <c r="M20" s="260"/>
      <c r="N20" s="261"/>
      <c r="O20" s="260"/>
      <c r="P20" s="261"/>
      <c r="Q20" s="260"/>
      <c r="R20" s="262"/>
      <c r="S20" s="22"/>
    </row>
    <row r="21" spans="1:20" s="8" customFormat="1">
      <c r="A21" s="179"/>
      <c r="B21" s="180"/>
      <c r="C21" s="260"/>
      <c r="D21" s="261"/>
      <c r="E21" s="260"/>
      <c r="F21" s="261"/>
      <c r="G21" s="260"/>
      <c r="H21" s="261"/>
      <c r="I21" s="260"/>
      <c r="J21" s="261"/>
      <c r="K21" s="260"/>
      <c r="L21" s="261"/>
      <c r="M21" s="260"/>
      <c r="N21" s="261"/>
      <c r="O21" s="260"/>
      <c r="P21" s="261"/>
      <c r="Q21" s="260"/>
      <c r="R21" s="262"/>
      <c r="S21" s="22"/>
    </row>
    <row r="22" spans="1:20" s="8" customFormat="1">
      <c r="A22" s="179"/>
      <c r="B22" s="180"/>
      <c r="C22" s="260"/>
      <c r="D22" s="261"/>
      <c r="E22" s="260"/>
      <c r="F22" s="261"/>
      <c r="G22" s="260"/>
      <c r="H22" s="261"/>
      <c r="I22" s="260"/>
      <c r="J22" s="261"/>
      <c r="K22" s="260"/>
      <c r="L22" s="261"/>
      <c r="M22" s="260"/>
      <c r="N22" s="261"/>
      <c r="O22" s="260"/>
      <c r="P22" s="261"/>
      <c r="Q22" s="260"/>
      <c r="R22" s="262"/>
      <c r="S22" s="22"/>
    </row>
    <row r="23" spans="1:20" s="8" customFormat="1" ht="13.5" thickBot="1">
      <c r="A23" s="181"/>
      <c r="B23" s="182"/>
      <c r="C23" s="260"/>
      <c r="D23" s="261"/>
      <c r="E23" s="260"/>
      <c r="F23" s="261"/>
      <c r="G23" s="260"/>
      <c r="H23" s="261"/>
      <c r="I23" s="260"/>
      <c r="J23" s="261"/>
      <c r="K23" s="260"/>
      <c r="L23" s="261"/>
      <c r="M23" s="260"/>
      <c r="N23" s="261"/>
      <c r="O23" s="260"/>
      <c r="P23" s="261"/>
      <c r="Q23" s="260"/>
      <c r="R23" s="262"/>
      <c r="S23" s="22"/>
    </row>
    <row r="24" spans="1:20" s="8" customFormat="1" ht="25.5" customHeight="1" thickBot="1">
      <c r="A24" s="183" t="s">
        <v>9</v>
      </c>
      <c r="B24" s="184"/>
      <c r="C24" s="263"/>
      <c r="D24" s="264"/>
      <c r="E24" s="263"/>
      <c r="F24" s="264"/>
      <c r="G24" s="263"/>
      <c r="H24" s="264"/>
      <c r="I24" s="263"/>
      <c r="J24" s="264"/>
      <c r="K24" s="263"/>
      <c r="L24" s="264"/>
      <c r="M24" s="263"/>
      <c r="N24" s="264"/>
      <c r="O24" s="263"/>
      <c r="P24" s="264"/>
      <c r="Q24" s="265"/>
      <c r="R24" s="265"/>
      <c r="S24" s="23">
        <f>SUM(C24:R24)</f>
        <v>0</v>
      </c>
      <c r="T24" s="8" t="str">
        <f>IF((C24+E24+G24+I24+K24+M24+O24+Q24)&lt;&gt;C17,"Attenzione","-")</f>
        <v>-</v>
      </c>
    </row>
    <row r="25" spans="1:20" ht="8.15" customHeight="1" thickTop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7" spans="1:20">
      <c r="A27" s="171" t="s">
        <v>42</v>
      </c>
      <c r="B27" s="171"/>
      <c r="C27" s="171"/>
      <c r="D27" s="171"/>
      <c r="E27" s="172" t="s">
        <v>43</v>
      </c>
      <c r="F27" s="172"/>
      <c r="J27" s="3"/>
      <c r="K27" s="3"/>
      <c r="L27" s="3"/>
      <c r="M27" s="3"/>
      <c r="N27" s="3"/>
      <c r="O27" s="3"/>
      <c r="P27" s="3"/>
      <c r="Q27" s="3"/>
    </row>
    <row r="28" spans="1:20">
      <c r="A28" s="267"/>
      <c r="B28" s="267"/>
      <c r="C28" s="267"/>
      <c r="D28" s="267"/>
      <c r="E28" s="266"/>
      <c r="F28" s="266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0">
      <c r="A29" s="176" t="s">
        <v>33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</row>
    <row r="30" spans="1:20" ht="30" customHeight="1">
      <c r="A30" s="175"/>
      <c r="B30" s="175"/>
      <c r="C30" s="3"/>
      <c r="D30" s="175"/>
      <c r="E30" s="175"/>
      <c r="F30" s="3"/>
      <c r="G30" s="175"/>
      <c r="H30" s="175"/>
      <c r="I30" s="3"/>
      <c r="J30" s="175"/>
      <c r="K30" s="175"/>
      <c r="L30" s="3"/>
      <c r="M30" s="175"/>
      <c r="N30" s="175"/>
      <c r="O30" s="3"/>
      <c r="P30" s="175"/>
      <c r="Q30" s="175"/>
    </row>
    <row r="31" spans="1:20">
      <c r="A31" s="174" t="s">
        <v>68</v>
      </c>
      <c r="B31" s="174"/>
      <c r="C31" s="6"/>
      <c r="D31" s="174" t="s">
        <v>69</v>
      </c>
      <c r="E31" s="174"/>
      <c r="G31" s="174" t="s">
        <v>69</v>
      </c>
      <c r="H31" s="174"/>
      <c r="J31" s="174" t="s">
        <v>69</v>
      </c>
      <c r="K31" s="174"/>
      <c r="M31" s="174" t="s">
        <v>69</v>
      </c>
      <c r="N31" s="174"/>
      <c r="P31" s="174" t="s">
        <v>69</v>
      </c>
      <c r="Q31" s="174"/>
    </row>
    <row r="32" spans="1:20" ht="30" customHeight="1">
      <c r="A32" s="175"/>
      <c r="B32" s="175"/>
      <c r="C32" s="3"/>
      <c r="D32" s="175"/>
      <c r="E32" s="175"/>
      <c r="F32" s="3"/>
      <c r="G32" s="175"/>
      <c r="H32" s="175"/>
      <c r="I32" s="3"/>
      <c r="J32" s="175"/>
      <c r="K32" s="175"/>
      <c r="L32" s="3"/>
      <c r="M32" s="175"/>
      <c r="N32" s="175"/>
      <c r="O32" s="3"/>
      <c r="P32" s="175"/>
      <c r="Q32" s="175"/>
    </row>
    <row r="33" spans="1:17">
      <c r="A33" s="174" t="s">
        <v>69</v>
      </c>
      <c r="B33" s="174"/>
      <c r="C33" s="6"/>
      <c r="D33" s="174" t="s">
        <v>69</v>
      </c>
      <c r="E33" s="174"/>
      <c r="G33" s="174" t="s">
        <v>69</v>
      </c>
      <c r="H33" s="174"/>
      <c r="I33" s="3"/>
      <c r="J33" s="174" t="s">
        <v>69</v>
      </c>
      <c r="K33" s="174"/>
      <c r="L33" s="3"/>
      <c r="M33" s="174" t="s">
        <v>69</v>
      </c>
      <c r="N33" s="174"/>
      <c r="O33" s="3"/>
      <c r="P33" s="174" t="s">
        <v>69</v>
      </c>
      <c r="Q33" s="174"/>
    </row>
  </sheetData>
  <sheetProtection algorithmName="SHA-512" hashValue="ZM+h5RHa6hx7eQp49ZuZDs/oxXO4Lm+tvl25GdErKwH2Ow71AbE9pWoCLjO+d/aF+aU8y+mdmkRi+/qVxpcfCA==" saltValue="ppj7IhLYmhu3KwhmL8o1IQ==" spinCount="100000" sheet="1" objects="1" scenarios="1"/>
  <mergeCells count="80">
    <mergeCell ref="S1:T1"/>
    <mergeCell ref="C5:M5"/>
    <mergeCell ref="N5:O5"/>
    <mergeCell ref="P5:R5"/>
    <mergeCell ref="A1:R1"/>
    <mergeCell ref="J3:R3"/>
    <mergeCell ref="A3:I3"/>
    <mergeCell ref="A2:R2"/>
    <mergeCell ref="B7:G7"/>
    <mergeCell ref="L7:P7"/>
    <mergeCell ref="B9:G9"/>
    <mergeCell ref="A11:C11"/>
    <mergeCell ref="D11:E11"/>
    <mergeCell ref="F11:G11"/>
    <mergeCell ref="A16:S16"/>
    <mergeCell ref="E17:F17"/>
    <mergeCell ref="I17:J17"/>
    <mergeCell ref="M17:O17"/>
    <mergeCell ref="A19:B19"/>
    <mergeCell ref="C19:D19"/>
    <mergeCell ref="E19:F19"/>
    <mergeCell ref="G19:H19"/>
    <mergeCell ref="I19:J19"/>
    <mergeCell ref="A12:C12"/>
    <mergeCell ref="H12:H13"/>
    <mergeCell ref="A13:C13"/>
    <mergeCell ref="F13:G13"/>
    <mergeCell ref="A14:C14"/>
    <mergeCell ref="F14:G14"/>
    <mergeCell ref="K19:L19"/>
    <mergeCell ref="M19:N19"/>
    <mergeCell ref="O19:P19"/>
    <mergeCell ref="Q19:R19"/>
    <mergeCell ref="O20:P23"/>
    <mergeCell ref="Q20:R23"/>
    <mergeCell ref="M20:N23"/>
    <mergeCell ref="Q24:R24"/>
    <mergeCell ref="A20:B23"/>
    <mergeCell ref="C20:D23"/>
    <mergeCell ref="E20:F23"/>
    <mergeCell ref="G20:H23"/>
    <mergeCell ref="I20:J23"/>
    <mergeCell ref="K20:L23"/>
    <mergeCell ref="A24:B24"/>
    <mergeCell ref="C24:D24"/>
    <mergeCell ref="E24:F24"/>
    <mergeCell ref="G24:H24"/>
    <mergeCell ref="I24:J24"/>
    <mergeCell ref="A27:D27"/>
    <mergeCell ref="E27:F27"/>
    <mergeCell ref="A28:D28"/>
    <mergeCell ref="E28:F28"/>
    <mergeCell ref="O24:P24"/>
    <mergeCell ref="K24:L24"/>
    <mergeCell ref="M24:N24"/>
    <mergeCell ref="J31:K31"/>
    <mergeCell ref="M31:N31"/>
    <mergeCell ref="A29:R29"/>
    <mergeCell ref="A30:B30"/>
    <mergeCell ref="D30:E30"/>
    <mergeCell ref="G30:H30"/>
    <mergeCell ref="J30:K30"/>
    <mergeCell ref="M30:N30"/>
    <mergeCell ref="P30:Q30"/>
    <mergeCell ref="P31:Q31"/>
    <mergeCell ref="A31:B31"/>
    <mergeCell ref="D31:E31"/>
    <mergeCell ref="G31:H31"/>
    <mergeCell ref="P33:Q33"/>
    <mergeCell ref="A32:B32"/>
    <mergeCell ref="D32:E32"/>
    <mergeCell ref="G32:H32"/>
    <mergeCell ref="J32:K32"/>
    <mergeCell ref="M32:N32"/>
    <mergeCell ref="P32:Q32"/>
    <mergeCell ref="A33:B33"/>
    <mergeCell ref="D33:E33"/>
    <mergeCell ref="G33:H33"/>
    <mergeCell ref="J33:K33"/>
    <mergeCell ref="M33:N33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143720-0a1b-4f92-b330-7cef91bac4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53A7032C5B4D4889286A9B15693A2C" ma:contentTypeVersion="14" ma:contentTypeDescription="Creare un nuovo documento." ma:contentTypeScope="" ma:versionID="34a9b911b69ffcc1e9259855438702b9">
  <xsd:schema xmlns:xsd="http://www.w3.org/2001/XMLSchema" xmlns:xs="http://www.w3.org/2001/XMLSchema" xmlns:p="http://schemas.microsoft.com/office/2006/metadata/properties" xmlns:ns3="2a143720-0a1b-4f92-b330-7cef91bac417" xmlns:ns4="4eb7c169-644f-4526-ab8e-a7edc31fe368" targetNamespace="http://schemas.microsoft.com/office/2006/metadata/properties" ma:root="true" ma:fieldsID="c60e16544208803bded76504124920a3" ns3:_="" ns4:_="">
    <xsd:import namespace="2a143720-0a1b-4f92-b330-7cef91bac417"/>
    <xsd:import namespace="4eb7c169-644f-4526-ab8e-a7edc31fe36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43720-0a1b-4f92-b330-7cef91bac41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7c169-644f-4526-ab8e-a7edc31fe36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B3E1E0-5C7D-4C24-8311-C1A3AD3B6BEA}">
  <ds:schemaRefs>
    <ds:schemaRef ds:uri="2a143720-0a1b-4f92-b330-7cef91bac417"/>
    <ds:schemaRef ds:uri="http://purl.org/dc/dcmitype/"/>
    <ds:schemaRef ds:uri="http://schemas.microsoft.com/office/2006/metadata/properties"/>
    <ds:schemaRef ds:uri="http://purl.org/dc/elements/1.1/"/>
    <ds:schemaRef ds:uri="4eb7c169-644f-4526-ab8e-a7edc31fe368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E5D974-1278-40B5-B325-B4879EDCD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90FD0-537A-4316-92BC-037C25559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43720-0a1b-4f92-b330-7cef91bac417"/>
    <ds:schemaRef ds:uri="4eb7c169-644f-4526-ab8e-a7edc31fe3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verbale finale</vt:lpstr>
      <vt:lpstr>verbale di sezione</vt:lpstr>
      <vt:lpstr>'verbale di sezione'!Area_stampa</vt:lpstr>
      <vt:lpstr>'verbale finale'!Area_stampa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llp</dc:creator>
  <cp:lastModifiedBy>Fabro Mara</cp:lastModifiedBy>
  <cp:lastPrinted>2025-03-12T10:58:28Z</cp:lastPrinted>
  <dcterms:created xsi:type="dcterms:W3CDTF">2004-10-18T05:09:19Z</dcterms:created>
  <dcterms:modified xsi:type="dcterms:W3CDTF">2025-03-12T11:00:58Z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ocumento">
    <vt:lpwstr>2007-11-16T00:00:00Z</vt:lpwstr>
  </property>
  <property fmtid="{D5CDD505-2E9C-101B-9397-08002B2CF9AE}" pid="3" name="ContentTypeId">
    <vt:lpwstr>0x0101000C53A7032C5B4D4889286A9B15693A2C</vt:lpwstr>
  </property>
</Properties>
</file>